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تقارير\متطلبات المجلس\مجلد جديد\"/>
    </mc:Choice>
  </mc:AlternateContent>
  <xr:revisionPtr revIDLastSave="0" documentId="13_ncr:1_{17F03A46-7DF9-42A4-8F96-54F5C72B29E5}" xr6:coauthVersionLast="43" xr6:coauthVersionMax="43" xr10:uidLastSave="{00000000-0000-0000-0000-000000000000}"/>
  <bookViews>
    <workbookView xWindow="-120" yWindow="-120" windowWidth="21840" windowHeight="13140" firstSheet="2" activeTab="7" xr2:uid="{4D6F37CF-3994-48C2-97FB-0EEEF4B9088F}"/>
  </bookViews>
  <sheets>
    <sheet name="غلاف" sheetId="2" r:id="rId1"/>
    <sheet name="مصاريف ادارية" sheetId="3" r:id="rId2"/>
    <sheet name="مصروفات المبادرات والبرامج" sheetId="8" r:id="rId3"/>
    <sheet name="مصاريف محملة" sheetId="5" r:id="rId4"/>
    <sheet name="مصاريف جمع الاموال" sheetId="6" r:id="rId5"/>
    <sheet name="مصاريف الحوكمة " sheetId="7" r:id="rId6"/>
    <sheet name="موازنة الإيرادات والدعم " sheetId="9" r:id="rId7"/>
    <sheet name="التدفقات التقديرية" sheetId="10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0" l="1"/>
  <c r="P38" i="10"/>
  <c r="P27" i="3" l="1"/>
  <c r="P11" i="10"/>
  <c r="M21" i="3"/>
  <c r="P9" i="3"/>
  <c r="D11" i="3"/>
  <c r="D10" i="3"/>
  <c r="P12" i="10" l="1"/>
  <c r="P13" i="10"/>
  <c r="P14" i="10"/>
  <c r="O24" i="9"/>
  <c r="M17" i="10"/>
  <c r="J17" i="10"/>
  <c r="G17" i="10"/>
  <c r="D17" i="10"/>
  <c r="P32" i="10" l="1"/>
  <c r="P29" i="10"/>
  <c r="P26" i="10"/>
  <c r="P15" i="10"/>
  <c r="P17" i="10" s="1"/>
  <c r="R11" i="7" l="1"/>
  <c r="R15" i="7"/>
  <c r="R9" i="6"/>
  <c r="R13" i="6"/>
  <c r="R17" i="6"/>
  <c r="R21" i="6"/>
  <c r="S11" i="5"/>
  <c r="S15" i="5"/>
  <c r="S19" i="5"/>
  <c r="O8" i="8"/>
  <c r="O12" i="8"/>
  <c r="O7" i="8"/>
  <c r="Q15" i="10"/>
  <c r="R12" i="3"/>
  <c r="R16" i="3"/>
  <c r="R20" i="3"/>
  <c r="R24" i="3"/>
  <c r="R10" i="6"/>
  <c r="R18" i="6"/>
  <c r="R8" i="6"/>
  <c r="S16" i="5"/>
  <c r="S20" i="5"/>
  <c r="O9" i="8"/>
  <c r="O13" i="8"/>
  <c r="Q12" i="10"/>
  <c r="Q16" i="10"/>
  <c r="R13" i="3"/>
  <c r="R17" i="3"/>
  <c r="R21" i="3"/>
  <c r="R25" i="3"/>
  <c r="R19" i="3"/>
  <c r="R12" i="7"/>
  <c r="R16" i="7"/>
  <c r="R14" i="6"/>
  <c r="S12" i="5"/>
  <c r="R9" i="7"/>
  <c r="R13" i="7"/>
  <c r="R17" i="7"/>
  <c r="R11" i="6"/>
  <c r="R15" i="6"/>
  <c r="R19" i="6"/>
  <c r="S9" i="5"/>
  <c r="S13" i="5"/>
  <c r="S17" i="5"/>
  <c r="S21" i="5"/>
  <c r="Q13" i="10"/>
  <c r="Q17" i="10"/>
  <c r="R14" i="3"/>
  <c r="R18" i="3"/>
  <c r="R22" i="3"/>
  <c r="R26" i="3"/>
  <c r="R10" i="7"/>
  <c r="R14" i="7"/>
  <c r="R8" i="7"/>
  <c r="R12" i="6"/>
  <c r="R16" i="6"/>
  <c r="R20" i="6"/>
  <c r="S10" i="5"/>
  <c r="S14" i="5"/>
  <c r="S18" i="5"/>
  <c r="S8" i="5"/>
  <c r="O11" i="8"/>
  <c r="Q14" i="10"/>
  <c r="Q11" i="10"/>
  <c r="R15" i="3"/>
  <c r="R23" i="3"/>
  <c r="N45" i="9" l="1"/>
  <c r="N46" i="9" s="1"/>
  <c r="O44" i="9"/>
  <c r="O43" i="9"/>
  <c r="O41" i="9"/>
  <c r="N38" i="9"/>
  <c r="O36" i="9"/>
  <c r="O34" i="9"/>
  <c r="N33" i="9"/>
  <c r="O31" i="9"/>
  <c r="O30" i="9"/>
  <c r="N24" i="9"/>
  <c r="N26" i="9" s="1"/>
  <c r="O19" i="9"/>
  <c r="O45" i="9" l="1"/>
  <c r="O46" i="9" s="1"/>
  <c r="O33" i="9"/>
  <c r="O38" i="9"/>
  <c r="O26" i="9"/>
  <c r="N40" i="9"/>
  <c r="N48" i="9" s="1"/>
  <c r="P26" i="9"/>
  <c r="O40" i="9" l="1"/>
  <c r="O48" i="9"/>
  <c r="P48" i="9"/>
  <c r="K15" i="8"/>
  <c r="H15" i="8"/>
  <c r="E15" i="8"/>
  <c r="B15" i="8"/>
  <c r="N14" i="8" l="1"/>
  <c r="O14" i="8" s="1"/>
  <c r="N13" i="8"/>
  <c r="N11" i="8"/>
  <c r="N10" i="8"/>
  <c r="O10" i="8" s="1"/>
  <c r="N9" i="8"/>
  <c r="N8" i="8"/>
  <c r="N7" i="8"/>
  <c r="N15" i="8" l="1"/>
  <c r="O15" i="8" s="1"/>
  <c r="P15" i="7" l="1"/>
  <c r="O17" i="7"/>
  <c r="L17" i="7"/>
  <c r="I17" i="7"/>
  <c r="F17" i="7"/>
  <c r="P16" i="7"/>
  <c r="P14" i="7"/>
  <c r="P13" i="7"/>
  <c r="P12" i="7"/>
  <c r="P11" i="7"/>
  <c r="M10" i="7"/>
  <c r="J10" i="7"/>
  <c r="G10" i="7"/>
  <c r="D10" i="7"/>
  <c r="M9" i="7"/>
  <c r="J9" i="7"/>
  <c r="G9" i="7"/>
  <c r="D9" i="7"/>
  <c r="P8" i="7"/>
  <c r="P13" i="6"/>
  <c r="P14" i="6"/>
  <c r="P11" i="6"/>
  <c r="P12" i="6"/>
  <c r="P17" i="6"/>
  <c r="O21" i="6"/>
  <c r="L21" i="6"/>
  <c r="I21" i="6"/>
  <c r="F21" i="6"/>
  <c r="P20" i="6"/>
  <c r="P19" i="6"/>
  <c r="P18" i="6"/>
  <c r="P16" i="6"/>
  <c r="P15" i="6"/>
  <c r="M10" i="6"/>
  <c r="J10" i="6"/>
  <c r="G10" i="6"/>
  <c r="D10" i="6"/>
  <c r="M9" i="6"/>
  <c r="M21" i="6" s="1"/>
  <c r="J9" i="6"/>
  <c r="J21" i="6" s="1"/>
  <c r="G9" i="6"/>
  <c r="G21" i="6" s="1"/>
  <c r="D9" i="6"/>
  <c r="P8" i="6"/>
  <c r="P21" i="5"/>
  <c r="M21" i="5"/>
  <c r="J21" i="5"/>
  <c r="G21" i="5"/>
  <c r="Q20" i="5"/>
  <c r="Q19" i="5"/>
  <c r="Q18" i="5"/>
  <c r="Q17" i="5"/>
  <c r="Q15" i="5"/>
  <c r="Q14" i="5"/>
  <c r="Q13" i="5"/>
  <c r="Q12" i="5"/>
  <c r="Q11" i="5"/>
  <c r="N10" i="5"/>
  <c r="K10" i="5"/>
  <c r="H10" i="5"/>
  <c r="E10" i="5"/>
  <c r="N9" i="5"/>
  <c r="K9" i="5"/>
  <c r="K21" i="5" s="1"/>
  <c r="H9" i="5"/>
  <c r="H21" i="5" s="1"/>
  <c r="E9" i="5"/>
  <c r="Q8" i="5"/>
  <c r="F27" i="3"/>
  <c r="E27" i="3"/>
  <c r="M26" i="3"/>
  <c r="J26" i="3"/>
  <c r="G26" i="3"/>
  <c r="D26" i="3"/>
  <c r="M24" i="3"/>
  <c r="J24" i="3"/>
  <c r="G24" i="3"/>
  <c r="D24" i="3"/>
  <c r="M23" i="3"/>
  <c r="J23" i="3"/>
  <c r="G23" i="3"/>
  <c r="D23" i="3"/>
  <c r="M22" i="3"/>
  <c r="J22" i="3"/>
  <c r="G22" i="3"/>
  <c r="D22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D27" i="3" s="1"/>
  <c r="M12" i="3"/>
  <c r="J12" i="3"/>
  <c r="G12" i="3"/>
  <c r="D12" i="3"/>
  <c r="M11" i="3"/>
  <c r="J11" i="3"/>
  <c r="G11" i="3"/>
  <c r="M10" i="3"/>
  <c r="J10" i="3"/>
  <c r="G10" i="3"/>
  <c r="R9" i="3"/>
  <c r="M27" i="3" l="1"/>
  <c r="P11" i="3"/>
  <c r="R11" i="3" s="1"/>
  <c r="N21" i="5"/>
  <c r="D17" i="7"/>
  <c r="D21" i="6"/>
  <c r="G17" i="7"/>
  <c r="P10" i="6"/>
  <c r="M17" i="7"/>
  <c r="J17" i="7"/>
  <c r="P10" i="7"/>
  <c r="P9" i="7"/>
  <c r="G27" i="3"/>
  <c r="P10" i="3"/>
  <c r="R10" i="3" s="1"/>
  <c r="Q9" i="5"/>
  <c r="Q10" i="5"/>
  <c r="Q21" i="5"/>
  <c r="P9" i="6"/>
  <c r="J27" i="3"/>
  <c r="E21" i="5"/>
  <c r="R12" i="5" l="1"/>
  <c r="R10" i="5"/>
  <c r="R8" i="5"/>
  <c r="Q17" i="3"/>
  <c r="R9" i="5"/>
  <c r="R11" i="5"/>
  <c r="R21" i="5"/>
  <c r="P17" i="7"/>
  <c r="R13" i="5"/>
  <c r="R18" i="5"/>
  <c r="R20" i="5"/>
  <c r="R19" i="5"/>
  <c r="R16" i="5"/>
  <c r="R17" i="5"/>
  <c r="R14" i="5"/>
  <c r="R15" i="5"/>
  <c r="P21" i="6"/>
  <c r="Q23" i="3" l="1"/>
  <c r="Q15" i="3"/>
  <c r="Q26" i="3"/>
  <c r="R27" i="3"/>
  <c r="Q22" i="3"/>
  <c r="Q24" i="3"/>
  <c r="Q8" i="6"/>
  <c r="Q27" i="3"/>
  <c r="Q10" i="3"/>
  <c r="Q21" i="3"/>
  <c r="Q16" i="3"/>
  <c r="Q13" i="3"/>
  <c r="Q14" i="3"/>
  <c r="Q12" i="3"/>
  <c r="Q19" i="3"/>
  <c r="Q9" i="3"/>
  <c r="Q11" i="3"/>
  <c r="Q15" i="7"/>
  <c r="Q18" i="3"/>
  <c r="Q25" i="3"/>
  <c r="Q20" i="3"/>
  <c r="Q17" i="7"/>
  <c r="Q13" i="7"/>
  <c r="Q16" i="7"/>
  <c r="Q12" i="7"/>
  <c r="Q11" i="7"/>
  <c r="Q8" i="7"/>
  <c r="Q10" i="7"/>
  <c r="Q14" i="7"/>
  <c r="Q9" i="7"/>
  <c r="Q14" i="6"/>
  <c r="Q13" i="6"/>
  <c r="Q17" i="6"/>
  <c r="Q12" i="6"/>
  <c r="Q11" i="6"/>
  <c r="Q10" i="6"/>
  <c r="Q18" i="6"/>
  <c r="Q20" i="6"/>
  <c r="Q9" i="6"/>
  <c r="Q21" i="6"/>
  <c r="Q16" i="6"/>
  <c r="Q15" i="6"/>
  <c r="Q19" i="6"/>
</calcChain>
</file>

<file path=xl/sharedStrings.xml><?xml version="1.0" encoding="utf-8"?>
<sst xmlns="http://schemas.openxmlformats.org/spreadsheetml/2006/main" count="201" uniqueCount="119">
  <si>
    <t>موازنة المصروفات نموذج رقم ( 001  ) المصروفات العمومية التقديرية للعام المالي 2025 م</t>
  </si>
  <si>
    <t>.</t>
  </si>
  <si>
    <t>البند</t>
  </si>
  <si>
    <t>التـــقـــــديــــــري لــعـــام 2024م</t>
  </si>
  <si>
    <t>نسبة البند</t>
  </si>
  <si>
    <t>نسبة البند من
 اجمالي المصاريف</t>
  </si>
  <si>
    <t>الأربع الأول</t>
  </si>
  <si>
    <t>الربع الثاني</t>
  </si>
  <si>
    <t>الربع الثالث</t>
  </si>
  <si>
    <t>الربع الرابع</t>
  </si>
  <si>
    <t>الإجمالي</t>
  </si>
  <si>
    <t>رواتب واجور ومافي حكمها</t>
  </si>
  <si>
    <t>بدل سكن</t>
  </si>
  <si>
    <t>بدل مواصلات</t>
  </si>
  <si>
    <t>قرطاسية ومطبوعات</t>
  </si>
  <si>
    <t>رسوم وعمولات بنكية</t>
  </si>
  <si>
    <t>بريد وهاتف وانتر نت</t>
  </si>
  <si>
    <t>مصاريف صيانة عامة</t>
  </si>
  <si>
    <t xml:space="preserve">ضيافة </t>
  </si>
  <si>
    <t>تامين طبي</t>
  </si>
  <si>
    <t>تامينات اجتماعية</t>
  </si>
  <si>
    <t>مصاريف تجديد الاقامات ونقل الكفالات</t>
  </si>
  <si>
    <t>مستهلكات إدارية أخرى</t>
  </si>
  <si>
    <t>مصاريف الكهرباء والمياه</t>
  </si>
  <si>
    <t>اتعاب مهنية ورسوم تعقيب</t>
  </si>
  <si>
    <t>مصروفات تذاكر انتداب</t>
  </si>
  <si>
    <t xml:space="preserve">محروقات السيارات </t>
  </si>
  <si>
    <t xml:space="preserve">ايجار المقر الرئيسي </t>
  </si>
  <si>
    <t xml:space="preserve">تدريب وتاهيل الموظفين </t>
  </si>
  <si>
    <t>موازنة المصروفات نموذج رقم ( 002  ) مصروفات المبادرات والبرامج للعام المالي 2025 م</t>
  </si>
  <si>
    <t>البيــــــــــــــــــــــان</t>
  </si>
  <si>
    <t>الربع الأول</t>
  </si>
  <si>
    <t xml:space="preserve">الربع الثالث </t>
  </si>
  <si>
    <t>مصاريف برامج وانشطة - الهدية</t>
  </si>
  <si>
    <t xml:space="preserve">مصاريف برامج وانشطة - الجولات الثقافية </t>
  </si>
  <si>
    <t xml:space="preserve">مصاريف برامج وانشطة - جولة جامع الشافعي </t>
  </si>
  <si>
    <t>مصاريف برامج وانشطة -جولة جامع الراجحي</t>
  </si>
  <si>
    <t>مصاريف برامج وانشطة -يوم في رمضان</t>
  </si>
  <si>
    <t>الإجمـــــــــــالي</t>
  </si>
  <si>
    <t xml:space="preserve"> موازنة المصروفات نموذج رقم ( 003 )المصاريف المحملة على البرامج والأنشطة التقديرية للعام المالي 2025 م</t>
  </si>
  <si>
    <t>التـــقـــــديــــــري لــعـــام 2025 م</t>
  </si>
  <si>
    <t>نسبة البند من 
اجمالي المصاريف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</si>
  <si>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</si>
  <si>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</si>
  <si>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</si>
  <si>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العمل الإضافي </t>
  </si>
  <si>
    <t xml:space="preserve">تأمينات اجتماعية </t>
  </si>
  <si>
    <t>التأمين الطبي</t>
  </si>
  <si>
    <t xml:space="preserve">مكافات وحوافز موسمية </t>
  </si>
  <si>
    <t>بدل الانتداب</t>
  </si>
  <si>
    <t>بدل اجازات</t>
  </si>
  <si>
    <t>تعويضات نهاية الخدمة</t>
  </si>
  <si>
    <t>تدريب وتاهيل الموظفين</t>
  </si>
  <si>
    <t xml:space="preserve">ايجار المستودعات </t>
  </si>
  <si>
    <t xml:space="preserve">ايجار مقر </t>
  </si>
  <si>
    <t xml:space="preserve">دعاية وإعلان </t>
  </si>
  <si>
    <t>صيانة</t>
  </si>
  <si>
    <t>مصاريف نقاط  شبكة</t>
  </si>
  <si>
    <t>ضيافة</t>
  </si>
  <si>
    <t>جمـــــــــعـــــــية هـــــــــــــــــــــــــــــــــــــــــــــــــــــــــــــدية عالم
المـــــــــــــــــــــــــــــــــــــــــــــــــــــــوازنة التـــــــــــــــــــــــــــــــــقديرية 
للــــــــــــــــــــــــــــــــــــــعـــــــــــــام المــــــــــــــــــــــالي 2025 م</t>
  </si>
  <si>
    <t>اتعاب مهنية</t>
  </si>
  <si>
    <t xml:space="preserve"> مــــــــــــــــــــــــــــــــوازنة المصروفات نموذج رقم ( 004 )مصاريف جمع الاموال للعام المالي 2025 م</t>
  </si>
  <si>
    <t xml:space="preserve"> مــــــــــــــــــــــــــــــــوازنة المصروفات نموذج رقم ( 005 )مصاريف الحـــــوكمة للعام المالي 2025 م</t>
  </si>
  <si>
    <t>مصاريف برامج وانشطة -اليوم الثقافي السعودي</t>
  </si>
  <si>
    <t>جولة جامع الامام تركي بن عبدالله</t>
  </si>
  <si>
    <t>جولة جامع الراجحي في حائل</t>
  </si>
  <si>
    <t xml:space="preserve">التبرعات المقيدة </t>
  </si>
  <si>
    <t xml:space="preserve">تبرعات وهبات مقيدة نقدية - الجولات الثقافية </t>
  </si>
  <si>
    <t>تبرعات وهبات مقيدة نقدية  -اليوم الثقافي</t>
  </si>
  <si>
    <t xml:space="preserve">تبرعات وهبات مقيدة نقدية - جولة جامع الشافعي </t>
  </si>
  <si>
    <t>تبرعات وهبات مقيدة نقدية  -جولة جامع الراجحي</t>
  </si>
  <si>
    <t>تبرعات وهبات مقيدة نقدية  - الهدية</t>
  </si>
  <si>
    <t>تبرعات وهبات مقيدة نقدية -يوم في رمضان</t>
  </si>
  <si>
    <t xml:space="preserve">الإجمالي </t>
  </si>
  <si>
    <t xml:space="preserve">الإيرادات المقيدة </t>
  </si>
  <si>
    <t xml:space="preserve">ارباح استثمارات مخصصة للبرامج والانشطة </t>
  </si>
  <si>
    <t xml:space="preserve">تبرعات عينية </t>
  </si>
  <si>
    <t xml:space="preserve">إجمالي التبرعات والايرادات المقيدة </t>
  </si>
  <si>
    <t xml:space="preserve">التبرعات والهبات غير المقيدة </t>
  </si>
  <si>
    <t xml:space="preserve">التبرع العام </t>
  </si>
  <si>
    <t>الاستقطاعات ( الأوامر المستديمة )</t>
  </si>
  <si>
    <t xml:space="preserve">تبرع صدقة جارية </t>
  </si>
  <si>
    <t xml:space="preserve">إيرادات غير مقيدة </t>
  </si>
  <si>
    <t xml:space="preserve">مبيعات السلع والخدمات </t>
  </si>
  <si>
    <t xml:space="preserve">ارباح استثمارات </t>
  </si>
  <si>
    <t xml:space="preserve">ارباح بيع اصول ثابته </t>
  </si>
  <si>
    <t xml:space="preserve">إجمالي التبرعات والايرادات غير المقيدة </t>
  </si>
  <si>
    <t xml:space="preserve">إيرادات وتبرعات اوقاف </t>
  </si>
  <si>
    <t xml:space="preserve">تبرعات نقدية  لبناء أو شراء أوقاف </t>
  </si>
  <si>
    <t xml:space="preserve">ريع اوقاف - وقف .... </t>
  </si>
  <si>
    <t xml:space="preserve">ارباح استثمارات وقفية - وقف  </t>
  </si>
  <si>
    <t xml:space="preserve">إجمالي التبرعات والايرادات الوقفية  </t>
  </si>
  <si>
    <t>إجمــــالي الايرادات    ( إجمالي التدفق النقدي الداخل خلال العام )</t>
  </si>
  <si>
    <t>تبرعات راسمالية</t>
  </si>
  <si>
    <t xml:space="preserve">شهر </t>
  </si>
  <si>
    <t>شهر</t>
  </si>
  <si>
    <t xml:space="preserve">المصروفات العمومية </t>
  </si>
  <si>
    <t xml:space="preserve">مصروفات البرامج  والأنشطة </t>
  </si>
  <si>
    <t xml:space="preserve">المصروفات الرأسمالية </t>
  </si>
  <si>
    <t>إجمــــالي المصروفات ( إجمالي التدفق النقدي الخارج خلال العام )</t>
  </si>
  <si>
    <t xml:space="preserve">الربع الثاني </t>
  </si>
  <si>
    <t xml:space="preserve">التبرعات  المقيدة </t>
  </si>
  <si>
    <t xml:space="preserve">الإيرادات  المقيدة </t>
  </si>
  <si>
    <t xml:space="preserve">إجمالي التبرعاات والايرادات  المقيدة </t>
  </si>
  <si>
    <t xml:space="preserve">التبرعات غير المقيدة </t>
  </si>
  <si>
    <t xml:space="preserve">الايرادات غير المقيدة </t>
  </si>
  <si>
    <t xml:space="preserve">التبرعات الوقفية </t>
  </si>
  <si>
    <t xml:space="preserve">ريع الأوقاف </t>
  </si>
  <si>
    <t>إجمالي تبرعات وايرادات الأوقاف</t>
  </si>
  <si>
    <t>إجمــــالي الإيرادات والتبرعات ( إجمالي التدفق النقدي الداخل خلال العام )</t>
  </si>
  <si>
    <t xml:space="preserve">الفائض أو ( العجز ) في الموازنة </t>
  </si>
  <si>
    <t>جدول التدفق النقدي الخارج للموازنة التقديرية للعام المالي 2025م</t>
  </si>
  <si>
    <t>التدفق النقدي خلال العام 2025م</t>
  </si>
  <si>
    <t>جدول التدفق النقدي الداخل للموازنة التقديرية للعام المالي 2025م</t>
  </si>
  <si>
    <t xml:space="preserve"> موازنة الإيرادات والتبرعات نموذج رقم ( 006 ) التقديرية للعام المالي 2025 م</t>
  </si>
  <si>
    <t>مصاريف جمع الأموال</t>
  </si>
  <si>
    <t>مصاريف الحوكمة</t>
  </si>
  <si>
    <t>مصاريف محملة على الأنشطة</t>
  </si>
  <si>
    <t xml:space="preserve">نسبة البرنامج الى
 اجمالي المصاريف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</si>
</sst>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(* #,##0_);_(* \(#,##0\);_(* &quot;-&quot;??_);_(@_)"/>
  </numFmts>
  <fonts count="5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u/>
      <sz val="16"/>
      <color rgb="FFCC0000"/>
      <name val="Calibri"/>
      <family val="2"/>
      <scheme val="minor"/>
    </font>
    <font>
      <b/>
      <u/>
      <sz val="16"/>
      <color theme="0" tint="-4.9989318521683403E-2"/>
      <name val="Calibri"/>
      <family val="2"/>
      <scheme val="minor"/>
    </font>
    <font>
      <b/>
      <sz val="20"/>
      <color rgb="FF990000"/>
      <name val="Mudir MT"/>
      <charset val="178"/>
    </font>
    <font>
      <b/>
      <u/>
      <sz val="14"/>
      <color theme="0"/>
      <name val="Mudir MT"/>
      <charset val="178"/>
    </font>
    <font>
      <b/>
      <sz val="14"/>
      <color theme="0"/>
      <name val="Mudir MT"/>
      <charset val="178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6"/>
      <color theme="0"/>
      <name val="Mudir MT"/>
      <charset val="178"/>
    </font>
    <font>
      <b/>
      <u/>
      <sz val="16"/>
      <color rgb="FFFF0000"/>
      <name val="Mudir MT"/>
      <charset val="178"/>
    </font>
    <font>
      <b/>
      <u/>
      <sz val="16"/>
      <name val="Mudir MT"/>
      <charset val="178"/>
    </font>
    <font>
      <sz val="20"/>
      <color rgb="FF990000"/>
      <name val="Mudir MT"/>
      <charset val="178"/>
    </font>
    <font>
      <b/>
      <sz val="10"/>
      <color theme="0"/>
      <name val="Mudir MT"/>
      <charset val="178"/>
    </font>
    <font>
      <b/>
      <sz val="12"/>
      <color theme="0"/>
      <name val="Arial"/>
      <family val="2"/>
      <charset val="178"/>
    </font>
    <font>
      <b/>
      <sz val="14"/>
      <name val="Arial"/>
      <family val="2"/>
      <charset val="178"/>
    </font>
    <font>
      <b/>
      <u/>
      <sz val="16"/>
      <color rgb="FF990000"/>
      <name val="Mudir MT"/>
      <charset val="178"/>
    </font>
    <font>
      <b/>
      <u/>
      <sz val="16"/>
      <color rgb="FFCC0000"/>
      <name val="Mudir MT"/>
      <charset val="178"/>
    </font>
    <font>
      <b/>
      <sz val="18"/>
      <color rgb="FF990000"/>
      <name val="Mudir MT"/>
      <charset val="178"/>
    </font>
    <font>
      <b/>
      <sz val="12"/>
      <color theme="0"/>
      <name val="Mudir MT"/>
      <charset val="178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  <charset val="178"/>
    </font>
    <font>
      <sz val="14"/>
      <color rgb="FF000000"/>
      <name val="Traditional Arabic"/>
      <family val="1"/>
      <charset val="178"/>
    </font>
    <font>
      <sz val="12"/>
      <color theme="1"/>
      <name val="Calibri"/>
      <family val="2"/>
      <charset val="178"/>
      <scheme val="minor"/>
    </font>
    <font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14"/>
      <name val="Traditional Arabic"/>
      <family val="1"/>
    </font>
    <font>
      <sz val="16"/>
      <name val="Calibri"/>
      <family val="2"/>
      <scheme val="minor"/>
    </font>
    <font>
      <b/>
      <sz val="16"/>
      <name val="Arial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4"/>
      <name val="Calibri"/>
      <family val="2"/>
      <scheme val="minor"/>
    </font>
    <font>
      <b/>
      <sz val="14"/>
      <name val="Traditional Arabic"/>
      <family val="1"/>
      <charset val="178"/>
    </font>
    <font>
      <b/>
      <sz val="16"/>
      <name val="Traditional Arabic"/>
      <family val="1"/>
      <charset val="178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6"/>
      <name val="Traditional Arabic"/>
      <family val="1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CC0000"/>
      </right>
      <top style="thin">
        <color rgb="FFCC0000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CC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0000"/>
      </right>
      <top/>
      <bottom style="thin">
        <color rgb="FFCC0000"/>
      </bottom>
      <diagonal/>
    </border>
    <border>
      <left style="thin">
        <color rgb="FFCC0000"/>
      </left>
      <right style="thin">
        <color rgb="FFCC0000"/>
      </right>
      <top/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 style="thin">
        <color rgb="FFCC0000"/>
      </bottom>
      <diagonal/>
    </border>
    <border>
      <left/>
      <right/>
      <top style="thin">
        <color rgb="FFCC0000"/>
      </top>
      <bottom style="thin">
        <color rgb="FFCC0000"/>
      </bottom>
      <diagonal/>
    </border>
    <border>
      <left style="thin">
        <color rgb="FFCC0000"/>
      </left>
      <right/>
      <top/>
      <bottom style="thin">
        <color rgb="FFCC0000"/>
      </bottom>
      <diagonal/>
    </border>
    <border>
      <left/>
      <right/>
      <top/>
      <bottom style="thin">
        <color rgb="FFCC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CC0000"/>
      </top>
      <bottom/>
      <diagonal/>
    </border>
    <border>
      <left/>
      <right/>
      <top style="thin">
        <color indexed="64"/>
      </top>
      <bottom style="thin">
        <color rgb="FFCC0000"/>
      </bottom>
      <diagonal/>
    </border>
    <border>
      <left style="thin">
        <color rgb="FFCC0000"/>
      </left>
      <right style="thin">
        <color rgb="FFCC0000"/>
      </right>
      <top style="thin">
        <color rgb="FFFF0000"/>
      </top>
      <bottom style="thin">
        <color rgb="FFCC0000"/>
      </bottom>
      <diagonal/>
    </border>
    <border>
      <left/>
      <right/>
      <top style="thin">
        <color rgb="FFFF0000"/>
      </top>
      <bottom style="thin">
        <color rgb="FFCC0000"/>
      </bottom>
      <diagonal/>
    </border>
    <border>
      <left style="thin">
        <color rgb="FFFF0000"/>
      </left>
      <right style="thin">
        <color indexed="64"/>
      </right>
      <top style="thin">
        <color rgb="FFCC0000"/>
      </top>
      <bottom style="thin">
        <color rgb="FFCC0000"/>
      </bottom>
      <diagonal/>
    </border>
    <border>
      <left style="thin">
        <color rgb="FFFF0000"/>
      </left>
      <right/>
      <top style="thin">
        <color rgb="FFCC0000"/>
      </top>
      <bottom style="thin">
        <color rgb="FFCC0000"/>
      </bottom>
      <diagonal/>
    </border>
    <border>
      <left/>
      <right style="thin">
        <color indexed="64"/>
      </right>
      <top style="thin">
        <color rgb="FFCC0000"/>
      </top>
      <bottom style="thin">
        <color rgb="FFCC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CC0000"/>
      </top>
      <bottom style="thin">
        <color rgb="FFCC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CC0000"/>
      </top>
      <bottom/>
      <diagonal/>
    </border>
    <border>
      <left/>
      <right style="thin">
        <color rgb="FFFF0000"/>
      </right>
      <top style="thin">
        <color rgb="FFCC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CC0000"/>
      </bottom>
      <diagonal/>
    </border>
    <border>
      <left/>
      <right style="thin">
        <color rgb="FFFF0000"/>
      </right>
      <top style="thin">
        <color rgb="FFFF0000"/>
      </top>
      <bottom style="thin">
        <color rgb="FFCC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CC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CC0000"/>
      </top>
      <bottom style="thin">
        <color rgb="FFFF0000"/>
      </bottom>
      <diagonal/>
    </border>
    <border>
      <left style="thin">
        <color rgb="FFFF0000"/>
      </left>
      <right/>
      <top style="thin">
        <color rgb="FFCC0000"/>
      </top>
      <bottom style="thin">
        <color rgb="FFFF0000"/>
      </bottom>
      <diagonal/>
    </border>
    <border>
      <left/>
      <right/>
      <top style="thin">
        <color rgb="FFCC0000"/>
      </top>
      <bottom style="thin">
        <color rgb="FFFF0000"/>
      </bottom>
      <diagonal/>
    </border>
    <border>
      <left/>
      <right style="thin">
        <color rgb="FFFF0000"/>
      </right>
      <top style="thin">
        <color rgb="FFCC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CC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CC0000"/>
      </left>
      <right style="thin">
        <color rgb="FFCC0000"/>
      </right>
      <top style="thin">
        <color rgb="FFCC0000"/>
      </top>
      <bottom style="thin">
        <color rgb="FFFF0000"/>
      </bottom>
      <diagonal/>
    </border>
    <border>
      <left style="thin">
        <color rgb="FFFF0000"/>
      </left>
      <right/>
      <top style="thin">
        <color indexed="64"/>
      </top>
      <bottom style="thin">
        <color rgb="FFCC0000"/>
      </bottom>
      <diagonal/>
    </border>
    <border>
      <left/>
      <right style="thin">
        <color rgb="FFFF0000"/>
      </right>
      <top style="thin">
        <color indexed="64"/>
      </top>
      <bottom style="thin">
        <color rgb="FFCC0000"/>
      </bottom>
      <diagonal/>
    </border>
    <border>
      <left style="thin">
        <color rgb="FFFF0000"/>
      </left>
      <right/>
      <top style="thin">
        <color rgb="FFCC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CC0000"/>
      </top>
      <bottom/>
      <diagonal/>
    </border>
    <border>
      <left style="thin">
        <color rgb="FFFF0000"/>
      </left>
      <right style="thin">
        <color indexed="64"/>
      </right>
      <top/>
      <bottom style="thin">
        <color rgb="FFCC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CC0000"/>
      </right>
      <top style="thin">
        <color rgb="FFCC0000"/>
      </top>
      <bottom style="thin">
        <color rgb="FFFF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C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C0000"/>
      </left>
      <right style="thin">
        <color rgb="FFC00000"/>
      </right>
      <top/>
      <bottom style="thin">
        <color rgb="FFC00000"/>
      </bottom>
      <diagonal/>
    </border>
    <border>
      <left style="thin">
        <color rgb="FFFF0000"/>
      </left>
      <right style="thin">
        <color rgb="FFFF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7" xfId="0" applyNumberFormat="1" applyFont="1" applyFill="1" applyBorder="1" applyAlignment="1">
      <alignment horizontal="center" vertical="center"/>
    </xf>
    <xf numFmtId="9" fontId="10" fillId="3" borderId="17" xfId="2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5" fontId="22" fillId="3" borderId="17" xfId="1" applyNumberFormat="1" applyFont="1" applyFill="1" applyBorder="1" applyAlignment="1">
      <alignment horizontal="right" vertical="center"/>
    </xf>
    <xf numFmtId="165" fontId="22" fillId="3" borderId="17" xfId="1" applyNumberFormat="1" applyFont="1" applyFill="1" applyBorder="1" applyAlignment="1">
      <alignment horizontal="center" vertical="center"/>
    </xf>
    <xf numFmtId="9" fontId="8" fillId="3" borderId="17" xfId="2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0" fontId="25" fillId="4" borderId="0" xfId="0" applyFont="1" applyFill="1"/>
    <xf numFmtId="0" fontId="26" fillId="4" borderId="0" xfId="0" applyFont="1" applyFill="1" applyAlignment="1">
      <alignment vertical="center"/>
    </xf>
    <xf numFmtId="0" fontId="25" fillId="4" borderId="0" xfId="0" applyFont="1" applyFill="1" applyAlignment="1">
      <alignment horizontal="right" vertical="center"/>
    </xf>
    <xf numFmtId="3" fontId="28" fillId="5" borderId="17" xfId="0" applyNumberFormat="1" applyFont="1" applyFill="1" applyBorder="1" applyAlignment="1">
      <alignment horizontal="center" vertical="center" wrapText="1"/>
    </xf>
    <xf numFmtId="9" fontId="27" fillId="5" borderId="17" xfId="2" applyFont="1" applyFill="1" applyBorder="1" applyAlignment="1">
      <alignment vertical="center"/>
    </xf>
    <xf numFmtId="164" fontId="27" fillId="5" borderId="17" xfId="2" applyNumberFormat="1" applyFont="1" applyFill="1" applyBorder="1" applyAlignment="1">
      <alignment horizontal="center" vertical="center"/>
    </xf>
    <xf numFmtId="3" fontId="27" fillId="5" borderId="17" xfId="0" applyNumberFormat="1" applyFont="1" applyFill="1" applyBorder="1" applyAlignment="1">
      <alignment horizontal="center" vertical="center"/>
    </xf>
    <xf numFmtId="9" fontId="29" fillId="5" borderId="22" xfId="2" applyFont="1" applyFill="1" applyBorder="1" applyAlignment="1">
      <alignment vertical="center"/>
    </xf>
    <xf numFmtId="164" fontId="29" fillId="5" borderId="22" xfId="2" applyNumberFormat="1" applyFont="1" applyFill="1" applyBorder="1" applyAlignment="1">
      <alignment vertical="center"/>
    </xf>
    <xf numFmtId="9" fontId="29" fillId="5" borderId="17" xfId="2" applyFont="1" applyFill="1" applyBorder="1" applyAlignment="1">
      <alignment vertical="center"/>
    </xf>
    <xf numFmtId="3" fontId="27" fillId="5" borderId="22" xfId="0" applyNumberFormat="1" applyFont="1" applyFill="1" applyBorder="1" applyAlignment="1">
      <alignment horizontal="right" vertical="center"/>
    </xf>
    <xf numFmtId="3" fontId="27" fillId="5" borderId="17" xfId="0" applyNumberFormat="1" applyFont="1" applyFill="1" applyBorder="1" applyAlignment="1">
      <alignment horizontal="right" vertical="center"/>
    </xf>
    <xf numFmtId="3" fontId="30" fillId="5" borderId="22" xfId="0" applyNumberFormat="1" applyFont="1" applyFill="1" applyBorder="1" applyAlignment="1">
      <alignment horizontal="right" vertical="center"/>
    </xf>
    <xf numFmtId="9" fontId="23" fillId="5" borderId="22" xfId="2" applyFont="1" applyFill="1" applyBorder="1" applyAlignment="1">
      <alignment vertical="center"/>
    </xf>
    <xf numFmtId="164" fontId="23" fillId="5" borderId="22" xfId="2" applyNumberFormat="1" applyFont="1" applyFill="1" applyBorder="1" applyAlignment="1">
      <alignment vertical="center"/>
    </xf>
    <xf numFmtId="3" fontId="30" fillId="5" borderId="17" xfId="0" applyNumberFormat="1" applyFont="1" applyFill="1" applyBorder="1" applyAlignment="1">
      <alignment horizontal="right" vertical="center"/>
    </xf>
    <xf numFmtId="9" fontId="23" fillId="5" borderId="17" xfId="2" applyFont="1" applyFill="1" applyBorder="1" applyAlignment="1">
      <alignment vertical="center"/>
    </xf>
    <xf numFmtId="3" fontId="30" fillId="5" borderId="17" xfId="0" applyNumberFormat="1" applyFont="1" applyFill="1" applyBorder="1" applyAlignment="1">
      <alignment horizontal="center" vertical="center"/>
    </xf>
    <xf numFmtId="9" fontId="8" fillId="3" borderId="17" xfId="2" applyFont="1" applyFill="1" applyBorder="1" applyAlignment="1">
      <alignment horizontal="center" vertical="center"/>
    </xf>
    <xf numFmtId="0" fontId="31" fillId="4" borderId="0" xfId="0" applyFont="1" applyFill="1" applyAlignment="1">
      <alignment horizontal="right" vertical="center"/>
    </xf>
    <xf numFmtId="0" fontId="31" fillId="4" borderId="22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32" fillId="0" borderId="17" xfId="3" applyNumberFormat="1" applyFont="1" applyBorder="1" applyAlignment="1">
      <alignment vertical="center"/>
    </xf>
    <xf numFmtId="3" fontId="32" fillId="0" borderId="17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3" xfId="0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/>
    </xf>
    <xf numFmtId="3" fontId="36" fillId="2" borderId="19" xfId="0" applyNumberFormat="1" applyFont="1" applyFill="1" applyBorder="1" applyAlignment="1">
      <alignment horizontal="center" vertical="center"/>
    </xf>
    <xf numFmtId="3" fontId="8" fillId="6" borderId="17" xfId="0" applyNumberFormat="1" applyFont="1" applyFill="1" applyBorder="1" applyAlignment="1">
      <alignment horizontal="center" vertical="center"/>
    </xf>
    <xf numFmtId="3" fontId="8" fillId="5" borderId="22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0" fontId="31" fillId="4" borderId="44" xfId="0" applyFont="1" applyFill="1" applyBorder="1" applyAlignment="1">
      <alignment horizontal="right" vertical="center"/>
    </xf>
    <xf numFmtId="0" fontId="25" fillId="4" borderId="44" xfId="0" applyFont="1" applyFill="1" applyBorder="1" applyAlignment="1">
      <alignment horizontal="right" vertical="center"/>
    </xf>
    <xf numFmtId="0" fontId="33" fillId="0" borderId="46" xfId="0" applyFont="1" applyBorder="1" applyAlignment="1">
      <alignment vertical="center"/>
    </xf>
    <xf numFmtId="0" fontId="35" fillId="10" borderId="44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22" fillId="0" borderId="44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37" fillId="7" borderId="44" xfId="0" applyFont="1" applyFill="1" applyBorder="1" applyAlignment="1">
      <alignment vertical="center"/>
    </xf>
    <xf numFmtId="0" fontId="33" fillId="0" borderId="48" xfId="0" applyFont="1" applyBorder="1" applyAlignment="1">
      <alignment vertical="center"/>
    </xf>
    <xf numFmtId="3" fontId="8" fillId="6" borderId="16" xfId="0" applyNumberFormat="1" applyFont="1" applyFill="1" applyBorder="1" applyAlignment="1">
      <alignment horizontal="center" vertical="center"/>
    </xf>
    <xf numFmtId="0" fontId="33" fillId="0" borderId="36" xfId="0" applyFont="1" applyBorder="1" applyAlignment="1">
      <alignment vertical="center"/>
    </xf>
    <xf numFmtId="0" fontId="38" fillId="10" borderId="48" xfId="0" applyFont="1" applyFill="1" applyBorder="1" applyAlignment="1">
      <alignment vertical="center"/>
    </xf>
    <xf numFmtId="0" fontId="25" fillId="4" borderId="54" xfId="0" applyFont="1" applyFill="1" applyBorder="1" applyAlignment="1">
      <alignment horizontal="right" vertical="center"/>
    </xf>
    <xf numFmtId="0" fontId="38" fillId="10" borderId="65" xfId="0" applyFont="1" applyFill="1" applyBorder="1" applyAlignment="1">
      <alignment vertical="center"/>
    </xf>
    <xf numFmtId="0" fontId="37" fillId="7" borderId="69" xfId="0" applyFont="1" applyFill="1" applyBorder="1" applyAlignment="1">
      <alignment vertical="center"/>
    </xf>
    <xf numFmtId="0" fontId="41" fillId="7" borderId="71" xfId="0" applyFont="1" applyFill="1" applyBorder="1" applyAlignment="1">
      <alignment vertical="center" wrapText="1"/>
    </xf>
    <xf numFmtId="0" fontId="22" fillId="0" borderId="70" xfId="0" applyFont="1" applyBorder="1" applyAlignment="1">
      <alignment horizontal="center" vertical="center"/>
    </xf>
    <xf numFmtId="3" fontId="40" fillId="7" borderId="35" xfId="0" applyNumberFormat="1" applyFont="1" applyFill="1" applyBorder="1" applyAlignment="1">
      <alignment horizontal="center" vertical="center"/>
    </xf>
    <xf numFmtId="3" fontId="10" fillId="10" borderId="36" xfId="0" applyNumberFormat="1" applyFont="1" applyFill="1" applyBorder="1" applyAlignment="1">
      <alignment horizontal="center" vertical="center"/>
    </xf>
    <xf numFmtId="3" fontId="32" fillId="0" borderId="35" xfId="0" applyNumberFormat="1" applyFont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3" fontId="10" fillId="10" borderId="56" xfId="0" applyNumberFormat="1" applyFont="1" applyFill="1" applyBorder="1" applyAlignment="1">
      <alignment horizontal="center" vertical="center"/>
    </xf>
    <xf numFmtId="3" fontId="32" fillId="0" borderId="53" xfId="0" applyNumberFormat="1" applyFont="1" applyBorder="1" applyAlignment="1">
      <alignment horizontal="center" vertical="center"/>
    </xf>
    <xf numFmtId="3" fontId="40" fillId="7" borderId="48" xfId="0" applyNumberFormat="1" applyFont="1" applyFill="1" applyBorder="1" applyAlignment="1">
      <alignment horizontal="center" vertical="center"/>
    </xf>
    <xf numFmtId="3" fontId="32" fillId="0" borderId="48" xfId="0" applyNumberFormat="1" applyFont="1" applyBorder="1" applyAlignment="1">
      <alignment horizontal="center" vertical="center"/>
    </xf>
    <xf numFmtId="3" fontId="10" fillId="7" borderId="48" xfId="0" applyNumberFormat="1" applyFont="1" applyFill="1" applyBorder="1" applyAlignment="1">
      <alignment horizontal="center" vertical="center"/>
    </xf>
    <xf numFmtId="3" fontId="8" fillId="6" borderId="39" xfId="0" applyNumberFormat="1" applyFont="1" applyFill="1" applyBorder="1" applyAlignment="1">
      <alignment horizontal="center" vertical="center"/>
    </xf>
    <xf numFmtId="3" fontId="10" fillId="10" borderId="73" xfId="0" applyNumberFormat="1" applyFont="1" applyFill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0" fontId="0" fillId="0" borderId="75" xfId="0" applyBorder="1" applyAlignment="1">
      <alignment vertical="center"/>
    </xf>
    <xf numFmtId="3" fontId="10" fillId="10" borderId="57" xfId="0" applyNumberFormat="1" applyFont="1" applyFill="1" applyBorder="1" applyAlignment="1">
      <alignment horizontal="center" vertical="center"/>
    </xf>
    <xf numFmtId="3" fontId="8" fillId="6" borderId="22" xfId="0" applyNumberFormat="1" applyFont="1" applyFill="1" applyBorder="1" applyAlignment="1">
      <alignment horizontal="center" vertical="center"/>
    </xf>
    <xf numFmtId="3" fontId="8" fillId="6" borderId="76" xfId="0" applyNumberFormat="1" applyFont="1" applyFill="1" applyBorder="1" applyAlignment="1">
      <alignment horizontal="center" vertical="center"/>
    </xf>
    <xf numFmtId="3" fontId="36" fillId="10" borderId="41" xfId="0" applyNumberFormat="1" applyFont="1" applyFill="1" applyBorder="1" applyAlignment="1">
      <alignment horizontal="center" vertical="center"/>
    </xf>
    <xf numFmtId="3" fontId="36" fillId="10" borderId="42" xfId="0" applyNumberFormat="1" applyFont="1" applyFill="1" applyBorder="1" applyAlignment="1">
      <alignment horizontal="center" vertical="center"/>
    </xf>
    <xf numFmtId="3" fontId="40" fillId="7" borderId="77" xfId="0" applyNumberFormat="1" applyFont="1" applyFill="1" applyBorder="1" applyAlignment="1">
      <alignment horizontal="center" vertical="center"/>
    </xf>
    <xf numFmtId="3" fontId="40" fillId="7" borderId="81" xfId="0" applyNumberFormat="1" applyFont="1" applyFill="1" applyBorder="1" applyAlignment="1">
      <alignment horizontal="center" vertical="center"/>
    </xf>
    <xf numFmtId="0" fontId="35" fillId="2" borderId="61" xfId="0" applyFont="1" applyFill="1" applyBorder="1" applyAlignment="1">
      <alignment vertical="center"/>
    </xf>
    <xf numFmtId="0" fontId="13" fillId="0" borderId="61" xfId="0" applyFont="1" applyBorder="1" applyAlignment="1">
      <alignment horizontal="center" vertical="center"/>
    </xf>
    <xf numFmtId="0" fontId="37" fillId="8" borderId="55" xfId="0" applyFont="1" applyFill="1" applyBorder="1" applyAlignment="1">
      <alignment vertical="center"/>
    </xf>
    <xf numFmtId="3" fontId="40" fillId="8" borderId="53" xfId="0" applyNumberFormat="1" applyFont="1" applyFill="1" applyBorder="1" applyAlignment="1">
      <alignment horizontal="center" vertical="center"/>
    </xf>
    <xf numFmtId="3" fontId="40" fillId="8" borderId="74" xfId="0" applyNumberFormat="1" applyFont="1" applyFill="1" applyBorder="1" applyAlignment="1">
      <alignment horizontal="center" vertical="center"/>
    </xf>
    <xf numFmtId="0" fontId="38" fillId="2" borderId="47" xfId="0" applyFont="1" applyFill="1" applyBorder="1" applyAlignment="1">
      <alignment vertical="center"/>
    </xf>
    <xf numFmtId="3" fontId="10" fillId="2" borderId="79" xfId="0" applyNumberFormat="1" applyFont="1" applyFill="1" applyBorder="1" applyAlignment="1">
      <alignment horizontal="center" vertical="center"/>
    </xf>
    <xf numFmtId="3" fontId="10" fillId="2" borderId="80" xfId="0" applyNumberFormat="1" applyFont="1" applyFill="1" applyBorder="1" applyAlignment="1">
      <alignment horizontal="center" vertical="center"/>
    </xf>
    <xf numFmtId="3" fontId="44" fillId="9" borderId="17" xfId="0" applyNumberFormat="1" applyFont="1" applyFill="1" applyBorder="1" applyAlignment="1">
      <alignment horizontal="center" vertical="center"/>
    </xf>
    <xf numFmtId="3" fontId="44" fillId="10" borderId="17" xfId="0" applyNumberFormat="1" applyFont="1" applyFill="1" applyBorder="1" applyAlignment="1">
      <alignment horizontal="center" vertical="center"/>
    </xf>
    <xf numFmtId="3" fontId="45" fillId="10" borderId="17" xfId="0" applyNumberFormat="1" applyFont="1" applyFill="1" applyBorder="1" applyAlignment="1">
      <alignment horizontal="center" vertical="center"/>
    </xf>
    <xf numFmtId="3" fontId="8" fillId="3" borderId="33" xfId="0" applyNumberFormat="1" applyFont="1" applyFill="1" applyBorder="1" applyAlignment="1">
      <alignment horizontal="center" vertical="center"/>
    </xf>
    <xf numFmtId="3" fontId="39" fillId="5" borderId="17" xfId="0" applyNumberFormat="1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horizontal="center" vertical="center"/>
    </xf>
    <xf numFmtId="3" fontId="17" fillId="3" borderId="23" xfId="0" applyNumberFormat="1" applyFont="1" applyFill="1" applyBorder="1" applyAlignment="1">
      <alignment vertical="center"/>
    </xf>
    <xf numFmtId="9" fontId="0" fillId="0" borderId="86" xfId="2" applyFont="1" applyBorder="1" applyAlignment="1">
      <alignment horizontal="center"/>
    </xf>
    <xf numFmtId="0" fontId="47" fillId="0" borderId="0" xfId="0" applyFont="1" applyAlignment="1">
      <alignment vertical="center"/>
    </xf>
    <xf numFmtId="0" fontId="48" fillId="0" borderId="0" xfId="0" applyFont="1"/>
    <xf numFmtId="164" fontId="49" fillId="0" borderId="87" xfId="2" applyNumberFormat="1" applyFont="1" applyBorder="1" applyAlignment="1">
      <alignment vertical="center"/>
    </xf>
    <xf numFmtId="164" fontId="49" fillId="9" borderId="87" xfId="2" applyNumberFormat="1" applyFont="1" applyFill="1" applyBorder="1" applyAlignment="1">
      <alignment vertical="center"/>
    </xf>
    <xf numFmtId="164" fontId="49" fillId="0" borderId="88" xfId="2" applyNumberFormat="1" applyFont="1" applyBorder="1" applyAlignment="1">
      <alignment vertical="center"/>
    </xf>
    <xf numFmtId="0" fontId="24" fillId="2" borderId="0" xfId="0" applyFont="1" applyFill="1" applyAlignment="1">
      <alignment horizontal="center" vertical="center" wrapText="1"/>
    </xf>
    <xf numFmtId="3" fontId="27" fillId="5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3" fontId="10" fillId="3" borderId="17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3" fontId="9" fillId="5" borderId="16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center" vertical="center"/>
    </xf>
    <xf numFmtId="3" fontId="9" fillId="5" borderId="24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3" fontId="9" fillId="5" borderId="21" xfId="0" applyNumberFormat="1" applyFont="1" applyFill="1" applyBorder="1" applyAlignment="1">
      <alignment horizontal="center" vertical="center"/>
    </xf>
    <xf numFmtId="3" fontId="9" fillId="5" borderId="22" xfId="0" applyNumberFormat="1" applyFont="1" applyFill="1" applyBorder="1" applyAlignment="1">
      <alignment horizontal="center" vertical="center"/>
    </xf>
    <xf numFmtId="3" fontId="17" fillId="3" borderId="17" xfId="0" applyNumberFormat="1" applyFont="1" applyFill="1" applyBorder="1" applyAlignment="1">
      <alignment horizontal="center" vertical="center"/>
    </xf>
    <xf numFmtId="3" fontId="17" fillId="3" borderId="23" xfId="0" applyNumberFormat="1" applyFont="1" applyFill="1" applyBorder="1" applyAlignment="1">
      <alignment horizontal="center" vertical="center"/>
    </xf>
    <xf numFmtId="3" fontId="17" fillId="3" borderId="24" xfId="0" applyNumberFormat="1" applyFont="1" applyFill="1" applyBorder="1" applyAlignment="1">
      <alignment horizontal="center" vertical="center"/>
    </xf>
    <xf numFmtId="3" fontId="17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3" fontId="27" fillId="5" borderId="21" xfId="0" applyNumberFormat="1" applyFont="1" applyFill="1" applyBorder="1" applyAlignment="1">
      <alignment horizontal="center" vertical="center"/>
    </xf>
    <xf numFmtId="3" fontId="27" fillId="5" borderId="22" xfId="0" applyNumberFormat="1" applyFont="1" applyFill="1" applyBorder="1" applyAlignment="1">
      <alignment horizontal="center" vertical="center"/>
    </xf>
    <xf numFmtId="3" fontId="27" fillId="5" borderId="16" xfId="0" applyNumberFormat="1" applyFont="1" applyFill="1" applyBorder="1" applyAlignment="1">
      <alignment horizontal="center" vertical="center"/>
    </xf>
    <xf numFmtId="3" fontId="27" fillId="5" borderId="23" xfId="0" applyNumberFormat="1" applyFont="1" applyFill="1" applyBorder="1" applyAlignment="1">
      <alignment horizontal="center" vertical="center"/>
    </xf>
    <xf numFmtId="165" fontId="22" fillId="3" borderId="24" xfId="1" applyNumberFormat="1" applyFont="1" applyFill="1" applyBorder="1" applyAlignment="1">
      <alignment horizontal="center" vertical="center"/>
    </xf>
    <xf numFmtId="165" fontId="22" fillId="3" borderId="16" xfId="1" applyNumberFormat="1" applyFont="1" applyFill="1" applyBorder="1" applyAlignment="1">
      <alignment horizontal="center" vertical="center"/>
    </xf>
    <xf numFmtId="165" fontId="22" fillId="3" borderId="17" xfId="1" applyNumberFormat="1" applyFont="1" applyFill="1" applyBorder="1" applyAlignment="1">
      <alignment horizontal="center" vertical="center"/>
    </xf>
    <xf numFmtId="165" fontId="22" fillId="3" borderId="23" xfId="1" applyNumberFormat="1" applyFont="1" applyFill="1" applyBorder="1" applyAlignment="1">
      <alignment horizontal="left" vertical="center"/>
    </xf>
    <xf numFmtId="165" fontId="22" fillId="3" borderId="16" xfId="1" applyNumberFormat="1" applyFont="1" applyFill="1" applyBorder="1" applyAlignment="1">
      <alignment horizontal="left" vertical="center"/>
    </xf>
    <xf numFmtId="3" fontId="30" fillId="5" borderId="16" xfId="0" applyNumberFormat="1" applyFont="1" applyFill="1" applyBorder="1" applyAlignment="1">
      <alignment horizontal="center" vertical="center"/>
    </xf>
    <xf numFmtId="3" fontId="30" fillId="5" borderId="17" xfId="0" applyNumberFormat="1" applyFont="1" applyFill="1" applyBorder="1" applyAlignment="1">
      <alignment horizontal="center" vertical="center"/>
    </xf>
    <xf numFmtId="3" fontId="30" fillId="5" borderId="21" xfId="0" applyNumberFormat="1" applyFont="1" applyFill="1" applyBorder="1" applyAlignment="1">
      <alignment horizontal="center" vertical="center"/>
    </xf>
    <xf numFmtId="3" fontId="30" fillId="5" borderId="22" xfId="0" applyNumberFormat="1" applyFont="1" applyFill="1" applyBorder="1" applyAlignment="1">
      <alignment horizontal="center" vertical="center"/>
    </xf>
    <xf numFmtId="3" fontId="30" fillId="5" borderId="23" xfId="0" applyNumberFormat="1" applyFont="1" applyFill="1" applyBorder="1" applyAlignment="1">
      <alignment horizontal="center" vertical="center"/>
    </xf>
    <xf numFmtId="165" fontId="22" fillId="3" borderId="16" xfId="1" applyNumberFormat="1" applyFont="1" applyFill="1" applyBorder="1" applyAlignment="1">
      <alignment horizontal="right" vertical="center"/>
    </xf>
    <xf numFmtId="165" fontId="22" fillId="3" borderId="17" xfId="1" applyNumberFormat="1" applyFont="1" applyFill="1" applyBorder="1" applyAlignment="1">
      <alignment horizontal="right" vertical="center"/>
    </xf>
    <xf numFmtId="3" fontId="30" fillId="5" borderId="24" xfId="0" applyNumberFormat="1" applyFont="1" applyFill="1" applyBorder="1" applyAlignment="1">
      <alignment horizontal="center" vertical="center"/>
    </xf>
    <xf numFmtId="3" fontId="27" fillId="5" borderId="24" xfId="0" applyNumberFormat="1" applyFont="1" applyFill="1" applyBorder="1" applyAlignment="1">
      <alignment horizontal="center" vertical="center"/>
    </xf>
    <xf numFmtId="0" fontId="14" fillId="3" borderId="82" xfId="0" applyFont="1" applyFill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3" fontId="8" fillId="5" borderId="24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5" borderId="57" xfId="0" applyNumberFormat="1" applyFont="1" applyFill="1" applyBorder="1" applyAlignment="1">
      <alignment horizontal="center" vertical="center"/>
    </xf>
    <xf numFmtId="3" fontId="8" fillId="5" borderId="58" xfId="0" applyNumberFormat="1" applyFont="1" applyFill="1" applyBorder="1" applyAlignment="1">
      <alignment horizontal="center" vertical="center"/>
    </xf>
    <xf numFmtId="3" fontId="8" fillId="5" borderId="85" xfId="0" applyNumberFormat="1" applyFont="1" applyFill="1" applyBorder="1" applyAlignment="1">
      <alignment horizontal="center" vertical="center"/>
    </xf>
    <xf numFmtId="3" fontId="8" fillId="5" borderId="26" xfId="0" applyNumberFormat="1" applyFont="1" applyFill="1" applyBorder="1" applyAlignment="1">
      <alignment horizontal="center" vertical="center"/>
    </xf>
    <xf numFmtId="3" fontId="8" fillId="5" borderId="21" xfId="0" applyNumberFormat="1" applyFont="1" applyFill="1" applyBorder="1" applyAlignment="1">
      <alignment horizontal="center" vertical="center"/>
    </xf>
    <xf numFmtId="0" fontId="6" fillId="4" borderId="83" xfId="0" applyFont="1" applyFill="1" applyBorder="1" applyAlignment="1">
      <alignment horizontal="center" vertical="center"/>
    </xf>
    <xf numFmtId="0" fontId="6" fillId="4" borderId="84" xfId="0" applyFont="1" applyFill="1" applyBorder="1" applyAlignment="1">
      <alignment horizontal="center" vertical="center"/>
    </xf>
    <xf numFmtId="3" fontId="32" fillId="5" borderId="26" xfId="0" applyNumberFormat="1" applyFont="1" applyFill="1" applyBorder="1" applyAlignment="1">
      <alignment horizontal="center" vertical="center"/>
    </xf>
    <xf numFmtId="3" fontId="32" fillId="5" borderId="21" xfId="0" applyNumberFormat="1" applyFont="1" applyFill="1" applyBorder="1" applyAlignment="1">
      <alignment horizontal="center" vertical="center"/>
    </xf>
    <xf numFmtId="3" fontId="36" fillId="2" borderId="42" xfId="0" applyNumberFormat="1" applyFont="1" applyFill="1" applyBorder="1" applyAlignment="1">
      <alignment horizontal="center" vertical="center"/>
    </xf>
    <xf numFmtId="3" fontId="36" fillId="2" borderId="24" xfId="0" applyNumberFormat="1" applyFont="1" applyFill="1" applyBorder="1" applyAlignment="1">
      <alignment horizontal="center" vertical="center"/>
    </xf>
    <xf numFmtId="3" fontId="36" fillId="2" borderId="43" xfId="0" applyNumberFormat="1" applyFont="1" applyFill="1" applyBorder="1" applyAlignment="1">
      <alignment horizontal="center" vertical="center"/>
    </xf>
    <xf numFmtId="3" fontId="8" fillId="5" borderId="23" xfId="0" applyNumberFormat="1" applyFont="1" applyFill="1" applyBorder="1" applyAlignment="1">
      <alignment horizontal="center" vertical="center"/>
    </xf>
    <xf numFmtId="3" fontId="32" fillId="0" borderId="66" xfId="0" applyNumberFormat="1" applyFont="1" applyBorder="1" applyAlignment="1">
      <alignment horizontal="center" vertical="center"/>
    </xf>
    <xf numFmtId="3" fontId="32" fillId="0" borderId="36" xfId="0" applyNumberFormat="1" applyFont="1" applyBorder="1" applyAlignment="1">
      <alignment horizontal="center" vertical="center"/>
    </xf>
    <xf numFmtId="3" fontId="32" fillId="0" borderId="45" xfId="0" applyNumberFormat="1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3" fontId="40" fillId="7" borderId="77" xfId="0" applyNumberFormat="1" applyFont="1" applyFill="1" applyBorder="1" applyAlignment="1">
      <alignment horizontal="center" vertical="center"/>
    </xf>
    <xf numFmtId="3" fontId="40" fillId="7" borderId="38" xfId="0" applyNumberFormat="1" applyFont="1" applyFill="1" applyBorder="1" applyAlignment="1">
      <alignment horizontal="center" vertical="center"/>
    </xf>
    <xf numFmtId="3" fontId="40" fillId="7" borderId="78" xfId="0" applyNumberFormat="1" applyFont="1" applyFill="1" applyBorder="1" applyAlignment="1">
      <alignment horizontal="center" vertical="center"/>
    </xf>
    <xf numFmtId="3" fontId="32" fillId="5" borderId="24" xfId="0" applyNumberFormat="1" applyFont="1" applyFill="1" applyBorder="1" applyAlignment="1">
      <alignment horizontal="center" vertical="center"/>
    </xf>
    <xf numFmtId="3" fontId="8" fillId="5" borderId="51" xfId="0" applyNumberFormat="1" applyFont="1" applyFill="1" applyBorder="1" applyAlignment="1">
      <alignment horizontal="center" vertical="center"/>
    </xf>
    <xf numFmtId="3" fontId="8" fillId="5" borderId="40" xfId="0" applyNumberFormat="1" applyFont="1" applyFill="1" applyBorder="1" applyAlignment="1">
      <alignment horizontal="center" vertical="center"/>
    </xf>
    <xf numFmtId="3" fontId="8" fillId="5" borderId="52" xfId="0" applyNumberFormat="1" applyFont="1" applyFill="1" applyBorder="1" applyAlignment="1">
      <alignment horizontal="center" vertical="center"/>
    </xf>
    <xf numFmtId="3" fontId="36" fillId="10" borderId="57" xfId="0" applyNumberFormat="1" applyFont="1" applyFill="1" applyBorder="1" applyAlignment="1">
      <alignment horizontal="center" vertical="center"/>
    </xf>
    <xf numFmtId="3" fontId="36" fillId="10" borderId="58" xfId="0" applyNumberFormat="1" applyFont="1" applyFill="1" applyBorder="1" applyAlignment="1">
      <alignment horizontal="center" vertical="center"/>
    </xf>
    <xf numFmtId="3" fontId="36" fillId="10" borderId="59" xfId="0" applyNumberFormat="1" applyFont="1" applyFill="1" applyBorder="1" applyAlignment="1">
      <alignment horizontal="center" vertical="center"/>
    </xf>
    <xf numFmtId="3" fontId="10" fillId="10" borderId="57" xfId="0" applyNumberFormat="1" applyFont="1" applyFill="1" applyBorder="1" applyAlignment="1">
      <alignment horizontal="center" vertical="center"/>
    </xf>
    <xf numFmtId="3" fontId="10" fillId="10" borderId="58" xfId="0" applyNumberFormat="1" applyFont="1" applyFill="1" applyBorder="1" applyAlignment="1">
      <alignment horizontal="center" vertical="center"/>
    </xf>
    <xf numFmtId="3" fontId="10" fillId="10" borderId="59" xfId="0" applyNumberFormat="1" applyFont="1" applyFill="1" applyBorder="1" applyAlignment="1">
      <alignment horizontal="center" vertical="center"/>
    </xf>
    <xf numFmtId="3" fontId="8" fillId="5" borderId="25" xfId="0" applyNumberFormat="1" applyFont="1" applyFill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3" fontId="32" fillId="0" borderId="63" xfId="0" applyNumberFormat="1" applyFont="1" applyBorder="1" applyAlignment="1">
      <alignment horizontal="center" vertical="center"/>
    </xf>
    <xf numFmtId="3" fontId="40" fillId="8" borderId="62" xfId="0" applyNumberFormat="1" applyFont="1" applyFill="1" applyBorder="1" applyAlignment="1">
      <alignment horizontal="center" vertical="center"/>
    </xf>
    <xf numFmtId="3" fontId="40" fillId="8" borderId="63" xfId="0" applyNumberFormat="1" applyFont="1" applyFill="1" applyBorder="1" applyAlignment="1">
      <alignment horizontal="center" vertical="center"/>
    </xf>
    <xf numFmtId="3" fontId="40" fillId="8" borderId="72" xfId="0" applyNumberFormat="1" applyFont="1" applyFill="1" applyBorder="1" applyAlignment="1">
      <alignment horizontal="center" vertical="center"/>
    </xf>
    <xf numFmtId="3" fontId="10" fillId="7" borderId="62" xfId="0" applyNumberFormat="1" applyFont="1" applyFill="1" applyBorder="1" applyAlignment="1">
      <alignment horizontal="center" vertical="center"/>
    </xf>
    <xf numFmtId="3" fontId="10" fillId="7" borderId="63" xfId="0" applyNumberFormat="1" applyFont="1" applyFill="1" applyBorder="1" applyAlignment="1">
      <alignment horizontal="center" vertical="center"/>
    </xf>
    <xf numFmtId="3" fontId="10" fillId="7" borderId="72" xfId="0" applyNumberFormat="1" applyFont="1" applyFill="1" applyBorder="1" applyAlignment="1">
      <alignment horizontal="center" vertical="center"/>
    </xf>
    <xf numFmtId="3" fontId="32" fillId="0" borderId="72" xfId="0" applyNumberFormat="1" applyFont="1" applyBorder="1" applyAlignment="1">
      <alignment horizontal="center" vertical="center"/>
    </xf>
    <xf numFmtId="3" fontId="40" fillId="7" borderId="62" xfId="0" applyNumberFormat="1" applyFont="1" applyFill="1" applyBorder="1" applyAlignment="1">
      <alignment horizontal="center" vertical="center"/>
    </xf>
    <xf numFmtId="3" fontId="40" fillId="7" borderId="63" xfId="0" applyNumberFormat="1" applyFont="1" applyFill="1" applyBorder="1" applyAlignment="1">
      <alignment horizontal="center" vertical="center"/>
    </xf>
    <xf numFmtId="3" fontId="40" fillId="7" borderId="72" xfId="0" applyNumberFormat="1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3" fontId="45" fillId="10" borderId="24" xfId="0" applyNumberFormat="1" applyFont="1" applyFill="1" applyBorder="1" applyAlignment="1">
      <alignment horizontal="center" vertical="center"/>
    </xf>
    <xf numFmtId="3" fontId="45" fillId="10" borderId="16" xfId="0" applyNumberFormat="1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43" fillId="9" borderId="17" xfId="0" applyFont="1" applyFill="1" applyBorder="1" applyAlignment="1">
      <alignment horizontal="center" vertical="center" wrapText="1"/>
    </xf>
    <xf numFmtId="3" fontId="17" fillId="9" borderId="23" xfId="0" applyNumberFormat="1" applyFont="1" applyFill="1" applyBorder="1" applyAlignment="1">
      <alignment horizontal="center" vertical="center"/>
    </xf>
    <xf numFmtId="3" fontId="17" fillId="9" borderId="24" xfId="0" applyNumberFormat="1" applyFont="1" applyFill="1" applyBorder="1" applyAlignment="1">
      <alignment horizontal="center" vertical="center"/>
    </xf>
    <xf numFmtId="3" fontId="17" fillId="9" borderId="16" xfId="0" applyNumberFormat="1" applyFont="1" applyFill="1" applyBorder="1" applyAlignment="1">
      <alignment horizontal="center" vertical="center"/>
    </xf>
    <xf numFmtId="0" fontId="43" fillId="10" borderId="22" xfId="0" applyFont="1" applyFill="1" applyBorder="1" applyAlignment="1">
      <alignment horizontal="center" vertical="center"/>
    </xf>
    <xf numFmtId="3" fontId="44" fillId="10" borderId="23" xfId="0" applyNumberFormat="1" applyFont="1" applyFill="1" applyBorder="1" applyAlignment="1">
      <alignment horizontal="center" vertical="center"/>
    </xf>
    <xf numFmtId="3" fontId="44" fillId="10" borderId="24" xfId="0" applyNumberFormat="1" applyFont="1" applyFill="1" applyBorder="1" applyAlignment="1">
      <alignment horizontal="center" vertical="center"/>
    </xf>
    <xf numFmtId="3" fontId="44" fillId="10" borderId="16" xfId="0" applyNumberFormat="1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3" xfId="0" applyFont="1" applyFill="1" applyBorder="1" applyAlignment="1">
      <alignment horizontal="center" vertical="center" wrapText="1"/>
    </xf>
    <xf numFmtId="3" fontId="32" fillId="3" borderId="32" xfId="0" applyNumberFormat="1" applyFont="1" applyFill="1" applyBorder="1" applyAlignment="1">
      <alignment horizontal="center" vertical="center"/>
    </xf>
    <xf numFmtId="3" fontId="32" fillId="3" borderId="34" xfId="0" applyNumberFormat="1" applyFont="1" applyFill="1" applyBorder="1" applyAlignment="1">
      <alignment horizontal="center" vertical="center"/>
    </xf>
    <xf numFmtId="3" fontId="32" fillId="3" borderId="30" xfId="0" applyNumberFormat="1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right" vertical="center"/>
    </xf>
    <xf numFmtId="0" fontId="25" fillId="4" borderId="21" xfId="0" applyFont="1" applyFill="1" applyBorder="1" applyAlignment="1">
      <alignment horizontal="right" vertical="center"/>
    </xf>
    <xf numFmtId="3" fontId="22" fillId="5" borderId="17" xfId="0" applyNumberFormat="1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 vertical="center" wrapText="1"/>
    </xf>
    <xf numFmtId="3" fontId="44" fillId="9" borderId="17" xfId="0" applyNumberFormat="1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89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</cellXfs>
  <cellStyles count="4">
    <cellStyle name="Comma" xfId="1" builtinId="3"/>
    <cellStyle name="Normal 2" xfId="3" xr:uid="{D7ACE336-82FC-42D3-AD74-0D76BBF994AB}"/>
    <cellStyle name="Percent" xfId="2" builtinId="5"/>
    <cellStyle name="عادي" xfId="0" builtinId="0"/>
  </cellStyles>
  <dxfs count="0"/>
  <tableStyles count="0" defaultTableStyle="TableStyleMedium2" defaultPivotStyle="PivotStyleLight16"/>
  <colors>
    <mruColors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731632</xdr:colOff>
      <xdr:row>0</xdr:row>
      <xdr:rowOff>0</xdr:rowOff>
    </xdr:from>
    <xdr:ext cx="2016727" cy="1173370"/>
    <xdr:pic>
      <xdr:nvPicPr>
        <xdr:cNvPr id="2" name="image1.png" title="صورة">
          <a:extLst>
            <a:ext uri="{FF2B5EF4-FFF2-40B4-BE49-F238E27FC236}">
              <a16:creationId xmlns:a16="http://schemas.microsoft.com/office/drawing/2014/main" id="{01F96741-9F91-42C7-A082-0FE1651046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5255859" y="0"/>
          <a:ext cx="2016727" cy="117337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590550</xdr:colOff>
      <xdr:row>0</xdr:row>
      <xdr:rowOff>11339</xdr:rowOff>
    </xdr:from>
    <xdr:ext cx="2762250" cy="1007836"/>
    <xdr:pic>
      <xdr:nvPicPr>
        <xdr:cNvPr id="2" name="image1.png" title="صورة">
          <a:extLst>
            <a:ext uri="{FF2B5EF4-FFF2-40B4-BE49-F238E27FC236}">
              <a16:creationId xmlns:a16="http://schemas.microsoft.com/office/drawing/2014/main" id="{867FABEB-D147-47F9-B76C-5421D0BEC6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79161525" y="11339"/>
          <a:ext cx="2762250" cy="1007836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879232</xdr:colOff>
      <xdr:row>0</xdr:row>
      <xdr:rowOff>0</xdr:rowOff>
    </xdr:from>
    <xdr:ext cx="1672980" cy="1404327"/>
    <xdr:pic>
      <xdr:nvPicPr>
        <xdr:cNvPr id="2" name="image1.png" title="صورة">
          <a:extLst>
            <a:ext uri="{FF2B5EF4-FFF2-40B4-BE49-F238E27FC236}">
              <a16:creationId xmlns:a16="http://schemas.microsoft.com/office/drawing/2014/main" id="{895A1BD8-3004-4F5C-AF99-E65C01D84F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77257013" y="0"/>
          <a:ext cx="1672980" cy="1404327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879232</xdr:colOff>
      <xdr:row>0</xdr:row>
      <xdr:rowOff>0</xdr:rowOff>
    </xdr:from>
    <xdr:ext cx="1672980" cy="1404327"/>
    <xdr:pic>
      <xdr:nvPicPr>
        <xdr:cNvPr id="2" name="image1.png" title="صورة">
          <a:extLst>
            <a:ext uri="{FF2B5EF4-FFF2-40B4-BE49-F238E27FC236}">
              <a16:creationId xmlns:a16="http://schemas.microsoft.com/office/drawing/2014/main" id="{89467724-E687-4FFA-AFD9-75E44AB32F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77257013" y="0"/>
          <a:ext cx="1672980" cy="1404327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879232</xdr:colOff>
      <xdr:row>0</xdr:row>
      <xdr:rowOff>0</xdr:rowOff>
    </xdr:from>
    <xdr:ext cx="1672980" cy="1404327"/>
    <xdr:pic>
      <xdr:nvPicPr>
        <xdr:cNvPr id="2" name="image1.png" title="صورة">
          <a:extLst>
            <a:ext uri="{FF2B5EF4-FFF2-40B4-BE49-F238E27FC236}">
              <a16:creationId xmlns:a16="http://schemas.microsoft.com/office/drawing/2014/main" id="{E7489A09-4BF4-4B7E-A7B4-5721DA8816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77257013" y="0"/>
          <a:ext cx="1672980" cy="140432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0B62-1898-47F7-8541-FAD3F08E2D2D}">
  <dimension ref="E7:K13"/>
  <sheetViews>
    <sheetView showGridLines="0" rightToLeft="1" topLeftCell="C1" zoomScale="190" zoomScaleNormal="190" workbookViewId="0">
      <selection activeCell="G4" sqref="G4"/>
    </sheetView>
  </sheetViews>
  <sheetFormatPr defaultRowHeight="15" x14ac:dyDescent="0.25"/>
  <sheetData>
    <row r="7" spans="5:11" s="1" customFormat="1" ht="15" customHeight="1" x14ac:dyDescent="0.25">
      <c r="E7" s="118" t="s">
        <v>59</v>
      </c>
      <c r="F7" s="118"/>
      <c r="G7" s="118"/>
      <c r="H7" s="118"/>
      <c r="I7" s="118"/>
      <c r="J7" s="118"/>
      <c r="K7" s="118"/>
    </row>
    <row r="8" spans="5:11" ht="15" customHeight="1" x14ac:dyDescent="0.25">
      <c r="E8" s="118"/>
      <c r="F8" s="118"/>
      <c r="G8" s="118"/>
      <c r="H8" s="118"/>
      <c r="I8" s="118"/>
      <c r="J8" s="118"/>
      <c r="K8" s="118"/>
    </row>
    <row r="9" spans="5:11" ht="15" customHeight="1" x14ac:dyDescent="0.25">
      <c r="E9" s="118"/>
      <c r="F9" s="118"/>
      <c r="G9" s="118"/>
      <c r="H9" s="118"/>
      <c r="I9" s="118"/>
      <c r="J9" s="118"/>
      <c r="K9" s="118"/>
    </row>
    <row r="10" spans="5:11" ht="15" customHeight="1" x14ac:dyDescent="0.25">
      <c r="E10" s="118"/>
      <c r="F10" s="118"/>
      <c r="G10" s="118"/>
      <c r="H10" s="118"/>
      <c r="I10" s="118"/>
      <c r="J10" s="118"/>
      <c r="K10" s="118"/>
    </row>
    <row r="11" spans="5:11" ht="15" customHeight="1" x14ac:dyDescent="0.25">
      <c r="E11" s="118"/>
      <c r="F11" s="118"/>
      <c r="G11" s="118"/>
      <c r="H11" s="118"/>
      <c r="I11" s="118"/>
      <c r="J11" s="118"/>
      <c r="K11" s="118"/>
    </row>
    <row r="12" spans="5:11" ht="15" customHeight="1" x14ac:dyDescent="0.25">
      <c r="E12" s="118"/>
      <c r="F12" s="118"/>
      <c r="G12" s="118"/>
      <c r="H12" s="118"/>
      <c r="I12" s="118"/>
      <c r="J12" s="118"/>
      <c r="K12" s="118"/>
    </row>
    <row r="13" spans="5:11" ht="15" customHeight="1" x14ac:dyDescent="0.25">
      <c r="E13" s="118"/>
      <c r="F13" s="118"/>
      <c r="G13" s="118"/>
      <c r="H13" s="118"/>
      <c r="I13" s="118"/>
      <c r="J13" s="118"/>
      <c r="K13" s="118"/>
    </row>
  </sheetData>
  <mergeCells count="1">
    <mergeCell ref="E7:K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DB26-A867-4253-9D8B-8B03BF40A9FF}">
  <sheetPr>
    <pageSetUpPr fitToPage="1"/>
  </sheetPr>
  <dimension ref="C1:U30"/>
  <sheetViews>
    <sheetView showGridLines="0" rightToLeft="1" topLeftCell="A13" zoomScale="86" zoomScaleNormal="86" workbookViewId="0">
      <selection activeCell="C30" sqref="C30"/>
    </sheetView>
  </sheetViews>
  <sheetFormatPr defaultColWidth="9.140625" defaultRowHeight="15" x14ac:dyDescent="0.25"/>
  <cols>
    <col min="1" max="1" width="7.140625" style="1" customWidth="1"/>
    <col min="2" max="2" width="5.42578125" style="1" customWidth="1"/>
    <col min="3" max="3" width="40" style="1" customWidth="1"/>
    <col min="4" max="4" width="11.42578125" style="1" bestFit="1" customWidth="1"/>
    <col min="5" max="5" width="8.7109375" style="1" customWidth="1"/>
    <col min="6" max="6" width="0.28515625" style="1" customWidth="1"/>
    <col min="7" max="7" width="8.7109375" style="1" customWidth="1"/>
    <col min="8" max="8" width="8.42578125" style="1" customWidth="1"/>
    <col min="9" max="9" width="9.5703125" style="1" hidden="1" customWidth="1"/>
    <col min="10" max="10" width="9.5703125" style="1" bestFit="1" customWidth="1"/>
    <col min="11" max="11" width="8.28515625" style="1" customWidth="1"/>
    <col min="12" max="12" width="8.7109375" style="1" hidden="1" customWidth="1"/>
    <col min="13" max="13" width="8.7109375" style="1" customWidth="1"/>
    <col min="14" max="14" width="8.5703125" style="1" customWidth="1"/>
    <col min="15" max="15" width="9.140625" style="1" hidden="1" customWidth="1"/>
    <col min="16" max="16" width="11.42578125" style="1" bestFit="1" customWidth="1"/>
    <col min="17" max="17" width="11.28515625" style="1" bestFit="1" customWidth="1"/>
    <col min="18" max="18" width="17.140625" style="2" customWidth="1"/>
    <col min="19" max="16384" width="9.140625" style="1"/>
  </cols>
  <sheetData>
    <row r="1" spans="3:21" ht="15" customHeight="1" x14ac:dyDescent="0.25"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3:21" ht="15" customHeight="1" x14ac:dyDescent="0.25"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3:21" ht="21" customHeight="1" x14ac:dyDescent="0.25"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U3" s="1" t="s">
        <v>1</v>
      </c>
    </row>
    <row r="4" spans="3:21" ht="20.25" customHeight="1" x14ac:dyDescent="0.25"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3:21" ht="25.5" customHeight="1" thickBot="1" x14ac:dyDescent="0.3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3:21" ht="31.5" thickTop="1" x14ac:dyDescent="0.25">
      <c r="C6" s="123" t="s">
        <v>2</v>
      </c>
      <c r="D6" s="126" t="s">
        <v>3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  <c r="P6" s="128"/>
      <c r="Q6" s="129" t="s">
        <v>4</v>
      </c>
      <c r="R6" s="131" t="s">
        <v>5</v>
      </c>
      <c r="U6" s="1" t="s">
        <v>1</v>
      </c>
    </row>
    <row r="7" spans="3:21" x14ac:dyDescent="0.25">
      <c r="C7" s="124"/>
      <c r="D7" s="132" t="s">
        <v>6</v>
      </c>
      <c r="E7" s="133"/>
      <c r="F7" s="134"/>
      <c r="G7" s="138" t="s">
        <v>7</v>
      </c>
      <c r="H7" s="133"/>
      <c r="I7" s="134"/>
      <c r="J7" s="138" t="s">
        <v>8</v>
      </c>
      <c r="K7" s="133"/>
      <c r="L7" s="134"/>
      <c r="M7" s="138" t="s">
        <v>9</v>
      </c>
      <c r="N7" s="133"/>
      <c r="O7" s="134"/>
      <c r="P7" s="140" t="s">
        <v>10</v>
      </c>
      <c r="Q7" s="129"/>
      <c r="R7" s="129"/>
    </row>
    <row r="8" spans="3:21" s="3" customFormat="1" ht="29.25" customHeight="1" x14ac:dyDescent="0.25">
      <c r="C8" s="125"/>
      <c r="D8" s="135"/>
      <c r="E8" s="136"/>
      <c r="F8" s="137"/>
      <c r="G8" s="139"/>
      <c r="H8" s="136"/>
      <c r="I8" s="137"/>
      <c r="J8" s="139"/>
      <c r="K8" s="136"/>
      <c r="L8" s="137"/>
      <c r="M8" s="139"/>
      <c r="N8" s="136"/>
      <c r="O8" s="137"/>
      <c r="P8" s="138"/>
      <c r="Q8" s="130"/>
      <c r="R8" s="130"/>
    </row>
    <row r="9" spans="3:21" s="4" customFormat="1" ht="25.5" x14ac:dyDescent="0.25">
      <c r="C9" s="21" t="s">
        <v>11</v>
      </c>
      <c r="D9" s="119">
        <v>95000</v>
      </c>
      <c r="E9" s="119"/>
      <c r="F9" s="119"/>
      <c r="G9" s="119">
        <v>95001</v>
      </c>
      <c r="H9" s="119"/>
      <c r="I9" s="119"/>
      <c r="J9" s="119">
        <v>95002</v>
      </c>
      <c r="K9" s="119"/>
      <c r="L9" s="119"/>
      <c r="M9" s="119">
        <v>95003</v>
      </c>
      <c r="N9" s="119"/>
      <c r="O9" s="119"/>
      <c r="P9" s="22">
        <f>D9+G9+J9+M9</f>
        <v>380006</v>
      </c>
      <c r="Q9" s="23">
        <f>P9/$P$27</f>
        <v>0.5212646558788534</v>
      </c>
      <c r="R9" s="24">
        <f>P9/'التدفقات التقديرية'!$P$17</f>
        <v>7.5290965266448531E-2</v>
      </c>
    </row>
    <row r="10" spans="3:21" s="4" customFormat="1" ht="25.5" x14ac:dyDescent="0.25">
      <c r="C10" s="21" t="s">
        <v>12</v>
      </c>
      <c r="D10" s="119">
        <f>D9*20%</f>
        <v>19000</v>
      </c>
      <c r="E10" s="119"/>
      <c r="F10" s="25"/>
      <c r="G10" s="119">
        <f>G9*20%</f>
        <v>19000.2</v>
      </c>
      <c r="H10" s="119"/>
      <c r="I10" s="25"/>
      <c r="J10" s="119">
        <f>J9*20%</f>
        <v>19000.400000000001</v>
      </c>
      <c r="K10" s="119"/>
      <c r="L10" s="25"/>
      <c r="M10" s="119">
        <f>M9*20%</f>
        <v>19000.600000000002</v>
      </c>
      <c r="N10" s="119"/>
      <c r="O10" s="25"/>
      <c r="P10" s="22">
        <f>D10+G10+J10+M10</f>
        <v>76001.2</v>
      </c>
      <c r="Q10" s="23">
        <f t="shared" ref="Q10:Q27" si="0">P10/$P$27</f>
        <v>0.10425293117577067</v>
      </c>
      <c r="R10" s="24">
        <f>P10/'التدفقات التقديرية'!$P$17</f>
        <v>1.5058193053289707E-2</v>
      </c>
    </row>
    <row r="11" spans="3:21" s="4" customFormat="1" ht="25.5" x14ac:dyDescent="0.25">
      <c r="C11" s="21" t="s">
        <v>13</v>
      </c>
      <c r="D11" s="119">
        <f>D9*10%</f>
        <v>9500</v>
      </c>
      <c r="E11" s="119"/>
      <c r="F11" s="25"/>
      <c r="G11" s="119">
        <f>G9*10%</f>
        <v>9500.1</v>
      </c>
      <c r="H11" s="119"/>
      <c r="I11" s="25"/>
      <c r="J11" s="119">
        <f>J9*10%</f>
        <v>9500.2000000000007</v>
      </c>
      <c r="K11" s="119"/>
      <c r="L11" s="25"/>
      <c r="M11" s="119">
        <f>M9*10%</f>
        <v>9500.3000000000011</v>
      </c>
      <c r="N11" s="119"/>
      <c r="O11" s="25"/>
      <c r="P11" s="22">
        <f>D11+G11+J11+M11</f>
        <v>38000.6</v>
      </c>
      <c r="Q11" s="23">
        <f t="shared" si="0"/>
        <v>5.2126465587885334E-2</v>
      </c>
      <c r="R11" s="24">
        <f>P11/'التدفقات التقديرية'!$P$17</f>
        <v>7.5290965266448535E-3</v>
      </c>
    </row>
    <row r="12" spans="3:21" s="4" customFormat="1" ht="25.5" x14ac:dyDescent="0.25">
      <c r="C12" s="21" t="s">
        <v>14</v>
      </c>
      <c r="D12" s="119">
        <f>$P$12*25%</f>
        <v>2500</v>
      </c>
      <c r="E12" s="119"/>
      <c r="F12" s="119"/>
      <c r="G12" s="119">
        <f>$P$12*25%</f>
        <v>2500</v>
      </c>
      <c r="H12" s="119"/>
      <c r="I12" s="119"/>
      <c r="J12" s="119">
        <f>$P$12*25%</f>
        <v>2500</v>
      </c>
      <c r="K12" s="119"/>
      <c r="L12" s="119"/>
      <c r="M12" s="119">
        <f>$P$12*25%</f>
        <v>2500</v>
      </c>
      <c r="N12" s="119"/>
      <c r="O12" s="119"/>
      <c r="P12" s="22">
        <v>10000</v>
      </c>
      <c r="Q12" s="23">
        <f t="shared" si="0"/>
        <v>1.3717274355637896E-2</v>
      </c>
      <c r="R12" s="24">
        <f>P12/'التدفقات التقديرية'!$P$17</f>
        <v>1.9813099073816873E-3</v>
      </c>
    </row>
    <row r="13" spans="3:21" s="4" customFormat="1" ht="25.5" x14ac:dyDescent="0.25">
      <c r="C13" s="21" t="s">
        <v>15</v>
      </c>
      <c r="D13" s="119">
        <f>$P$13*25%</f>
        <v>1000</v>
      </c>
      <c r="E13" s="119"/>
      <c r="F13" s="119"/>
      <c r="G13" s="119">
        <f>$P$13*25%</f>
        <v>1000</v>
      </c>
      <c r="H13" s="119"/>
      <c r="I13" s="119"/>
      <c r="J13" s="119">
        <f>$P$13*25%</f>
        <v>1000</v>
      </c>
      <c r="K13" s="119"/>
      <c r="L13" s="119"/>
      <c r="M13" s="119">
        <f>$P$13*25%</f>
        <v>1000</v>
      </c>
      <c r="N13" s="119"/>
      <c r="O13" s="119"/>
      <c r="P13" s="22">
        <v>4000</v>
      </c>
      <c r="Q13" s="23">
        <f t="shared" si="0"/>
        <v>5.4869097422551583E-3</v>
      </c>
      <c r="R13" s="24">
        <f>P13/'التدفقات التقديرية'!$P$17</f>
        <v>7.9252396295267479E-4</v>
      </c>
    </row>
    <row r="14" spans="3:21" s="4" customFormat="1" ht="25.5" x14ac:dyDescent="0.25">
      <c r="C14" s="21" t="s">
        <v>16</v>
      </c>
      <c r="D14" s="119">
        <f>$P$14*25%</f>
        <v>1250</v>
      </c>
      <c r="E14" s="119"/>
      <c r="F14" s="119"/>
      <c r="G14" s="119">
        <f>$P$14*25%</f>
        <v>1250</v>
      </c>
      <c r="H14" s="119"/>
      <c r="I14" s="119"/>
      <c r="J14" s="119">
        <f>$P$14*25%</f>
        <v>1250</v>
      </c>
      <c r="K14" s="119"/>
      <c r="L14" s="119"/>
      <c r="M14" s="119">
        <f>$P$14*25%</f>
        <v>1250</v>
      </c>
      <c r="N14" s="119"/>
      <c r="O14" s="119"/>
      <c r="P14" s="22">
        <v>5000</v>
      </c>
      <c r="Q14" s="23">
        <f t="shared" si="0"/>
        <v>6.8586371778189478E-3</v>
      </c>
      <c r="R14" s="24">
        <f>P14/'التدفقات التقديرية'!$P$17</f>
        <v>9.9065495369084363E-4</v>
      </c>
    </row>
    <row r="15" spans="3:21" s="4" customFormat="1" ht="25.5" x14ac:dyDescent="0.25">
      <c r="C15" s="21" t="s">
        <v>17</v>
      </c>
      <c r="D15" s="119">
        <f>$P$15*25%</f>
        <v>10000</v>
      </c>
      <c r="E15" s="119"/>
      <c r="F15" s="119"/>
      <c r="G15" s="119">
        <f>$P$15*25%</f>
        <v>10000</v>
      </c>
      <c r="H15" s="119"/>
      <c r="I15" s="119"/>
      <c r="J15" s="119">
        <f>$P$15*25%</f>
        <v>10000</v>
      </c>
      <c r="K15" s="119"/>
      <c r="L15" s="119"/>
      <c r="M15" s="119">
        <f>$P$15*25%</f>
        <v>10000</v>
      </c>
      <c r="N15" s="119"/>
      <c r="O15" s="119"/>
      <c r="P15" s="22">
        <v>40000</v>
      </c>
      <c r="Q15" s="23">
        <f>P15/$P$27</f>
        <v>5.4869097422551583E-2</v>
      </c>
      <c r="R15" s="24">
        <f>P15/'التدفقات التقديرية'!$P$17</f>
        <v>7.925239629526749E-3</v>
      </c>
    </row>
    <row r="16" spans="3:21" s="4" customFormat="1" ht="25.5" x14ac:dyDescent="0.25">
      <c r="C16" s="21" t="s">
        <v>18</v>
      </c>
      <c r="D16" s="119">
        <f>$P$16*25%</f>
        <v>2500</v>
      </c>
      <c r="E16" s="119"/>
      <c r="F16" s="119"/>
      <c r="G16" s="119">
        <f>$P$16*25%</f>
        <v>2500</v>
      </c>
      <c r="H16" s="119"/>
      <c r="I16" s="119"/>
      <c r="J16" s="119">
        <f>$P$16*25%</f>
        <v>2500</v>
      </c>
      <c r="K16" s="119"/>
      <c r="L16" s="119"/>
      <c r="M16" s="119">
        <f>$P$16*25%</f>
        <v>2500</v>
      </c>
      <c r="N16" s="119"/>
      <c r="O16" s="119"/>
      <c r="P16" s="22">
        <v>10000</v>
      </c>
      <c r="Q16" s="23">
        <f t="shared" si="0"/>
        <v>1.3717274355637896E-2</v>
      </c>
      <c r="R16" s="24">
        <f>P16/'التدفقات التقديرية'!$P$17</f>
        <v>1.9813099073816873E-3</v>
      </c>
    </row>
    <row r="17" spans="3:18" s="4" customFormat="1" ht="25.5" x14ac:dyDescent="0.25">
      <c r="C17" s="21" t="s">
        <v>19</v>
      </c>
      <c r="D17" s="119">
        <f>$P$17*25%</f>
        <v>1250</v>
      </c>
      <c r="E17" s="119"/>
      <c r="F17" s="119"/>
      <c r="G17" s="119">
        <f t="shared" ref="G17" si="1">$P$17*25%</f>
        <v>1250</v>
      </c>
      <c r="H17" s="119"/>
      <c r="I17" s="119"/>
      <c r="J17" s="119">
        <f t="shared" ref="J17" si="2">$P$17*25%</f>
        <v>1250</v>
      </c>
      <c r="K17" s="119"/>
      <c r="L17" s="119"/>
      <c r="M17" s="119">
        <f t="shared" ref="M17" si="3">$P$17*25%</f>
        <v>1250</v>
      </c>
      <c r="N17" s="119"/>
      <c r="O17" s="119"/>
      <c r="P17" s="22">
        <v>5000</v>
      </c>
      <c r="Q17" s="23">
        <f t="shared" si="0"/>
        <v>6.8586371778189478E-3</v>
      </c>
      <c r="R17" s="24">
        <f>P17/'التدفقات التقديرية'!$P$17</f>
        <v>9.9065495369084363E-4</v>
      </c>
    </row>
    <row r="18" spans="3:18" s="4" customFormat="1" ht="25.5" x14ac:dyDescent="0.25">
      <c r="C18" s="21" t="s">
        <v>20</v>
      </c>
      <c r="D18" s="119">
        <f>$P$18*25%</f>
        <v>6250</v>
      </c>
      <c r="E18" s="119"/>
      <c r="F18" s="119"/>
      <c r="G18" s="119">
        <f t="shared" ref="G18" si="4">$P$18*25%</f>
        <v>6250</v>
      </c>
      <c r="H18" s="119"/>
      <c r="I18" s="119"/>
      <c r="J18" s="119">
        <f t="shared" ref="J18" si="5">$P$18*25%</f>
        <v>6250</v>
      </c>
      <c r="K18" s="119"/>
      <c r="L18" s="119"/>
      <c r="M18" s="119">
        <f t="shared" ref="M18" si="6">$P$18*25%</f>
        <v>6250</v>
      </c>
      <c r="N18" s="119"/>
      <c r="O18" s="119"/>
      <c r="P18" s="22">
        <v>25000</v>
      </c>
      <c r="Q18" s="23">
        <f t="shared" si="0"/>
        <v>3.4293185889094739E-2</v>
      </c>
      <c r="R18" s="24">
        <f>P18/'التدفقات التقديرية'!$P$17</f>
        <v>4.9532747684542175E-3</v>
      </c>
    </row>
    <row r="19" spans="3:18" s="4" customFormat="1" ht="25.5" x14ac:dyDescent="0.25">
      <c r="C19" s="21" t="s">
        <v>21</v>
      </c>
      <c r="D19" s="119">
        <f>$P$19*25%</f>
        <v>6500</v>
      </c>
      <c r="E19" s="119"/>
      <c r="F19" s="119"/>
      <c r="G19" s="119">
        <f>$P$19*25%</f>
        <v>6500</v>
      </c>
      <c r="H19" s="119"/>
      <c r="I19" s="119"/>
      <c r="J19" s="119">
        <f>$P$19*25%</f>
        <v>6500</v>
      </c>
      <c r="K19" s="119"/>
      <c r="L19" s="119"/>
      <c r="M19" s="119">
        <f>$P$19*25%</f>
        <v>6500</v>
      </c>
      <c r="N19" s="119"/>
      <c r="O19" s="119"/>
      <c r="P19" s="22">
        <v>26000</v>
      </c>
      <c r="Q19" s="23">
        <f t="shared" si="0"/>
        <v>3.5664913324658529E-2</v>
      </c>
      <c r="R19" s="24">
        <f>P19/'التدفقات التقديرية'!$P$17</f>
        <v>5.1514057591923864E-3</v>
      </c>
    </row>
    <row r="20" spans="3:18" s="4" customFormat="1" ht="25.5" x14ac:dyDescent="0.25">
      <c r="C20" s="21" t="s">
        <v>22</v>
      </c>
      <c r="D20" s="119">
        <f>$P$20*25%</f>
        <v>2500</v>
      </c>
      <c r="E20" s="119"/>
      <c r="F20" s="119"/>
      <c r="G20" s="119">
        <f t="shared" ref="G20" si="7">$P$20*25%</f>
        <v>2500</v>
      </c>
      <c r="H20" s="119"/>
      <c r="I20" s="119"/>
      <c r="J20" s="119">
        <f t="shared" ref="J20" si="8">$P$20*25%</f>
        <v>2500</v>
      </c>
      <c r="K20" s="119"/>
      <c r="L20" s="119"/>
      <c r="M20" s="119">
        <f t="shared" ref="M20" si="9">$P$20*25%</f>
        <v>2500</v>
      </c>
      <c r="N20" s="119"/>
      <c r="O20" s="119"/>
      <c r="P20" s="22">
        <v>10000</v>
      </c>
      <c r="Q20" s="23">
        <f t="shared" si="0"/>
        <v>1.3717274355637896E-2</v>
      </c>
      <c r="R20" s="24">
        <f>P20/'التدفقات التقديرية'!$P$17</f>
        <v>1.9813099073816873E-3</v>
      </c>
    </row>
    <row r="21" spans="3:18" s="4" customFormat="1" ht="25.5" x14ac:dyDescent="0.25">
      <c r="C21" s="21" t="s">
        <v>23</v>
      </c>
      <c r="D21" s="119">
        <f>$P$21*25%</f>
        <v>2500</v>
      </c>
      <c r="E21" s="119"/>
      <c r="F21" s="119"/>
      <c r="G21" s="119">
        <f>$P$21*25%</f>
        <v>2500</v>
      </c>
      <c r="H21" s="119"/>
      <c r="I21" s="119"/>
      <c r="J21" s="119">
        <f>$P$21*25%</f>
        <v>2500</v>
      </c>
      <c r="K21" s="119"/>
      <c r="L21" s="119"/>
      <c r="M21" s="119">
        <f>$P$21*25%</f>
        <v>2500</v>
      </c>
      <c r="N21" s="119"/>
      <c r="O21" s="119"/>
      <c r="P21" s="22">
        <v>10000</v>
      </c>
      <c r="Q21" s="23">
        <f t="shared" si="0"/>
        <v>1.3717274355637896E-2</v>
      </c>
      <c r="R21" s="24">
        <f>P21/'التدفقات التقديرية'!$P$17</f>
        <v>1.9813099073816873E-3</v>
      </c>
    </row>
    <row r="22" spans="3:18" s="4" customFormat="1" ht="25.5" x14ac:dyDescent="0.25">
      <c r="C22" s="21" t="s">
        <v>24</v>
      </c>
      <c r="D22" s="119">
        <f>$P$22*25%</f>
        <v>6250</v>
      </c>
      <c r="E22" s="119"/>
      <c r="F22" s="119"/>
      <c r="G22" s="119">
        <f>$P$22*25%</f>
        <v>6250</v>
      </c>
      <c r="H22" s="119"/>
      <c r="I22" s="119"/>
      <c r="J22" s="119">
        <f>$P$22*25%</f>
        <v>6250</v>
      </c>
      <c r="K22" s="119"/>
      <c r="L22" s="119"/>
      <c r="M22" s="119">
        <f>$P$22*25%</f>
        <v>6250</v>
      </c>
      <c r="N22" s="119"/>
      <c r="O22" s="119"/>
      <c r="P22" s="22">
        <v>25000</v>
      </c>
      <c r="Q22" s="23">
        <f t="shared" si="0"/>
        <v>3.4293185889094739E-2</v>
      </c>
      <c r="R22" s="24">
        <f>P22/'التدفقات التقديرية'!$P$17</f>
        <v>4.9532747684542175E-3</v>
      </c>
    </row>
    <row r="23" spans="3:18" s="4" customFormat="1" ht="25.5" x14ac:dyDescent="0.25">
      <c r="C23" s="21" t="s">
        <v>25</v>
      </c>
      <c r="D23" s="119">
        <f>$P$23*25%</f>
        <v>2500</v>
      </c>
      <c r="E23" s="119"/>
      <c r="F23" s="119"/>
      <c r="G23" s="119">
        <f>$P$23*25%</f>
        <v>2500</v>
      </c>
      <c r="H23" s="119"/>
      <c r="I23" s="119"/>
      <c r="J23" s="119">
        <f>$P$23*25%</f>
        <v>2500</v>
      </c>
      <c r="K23" s="119"/>
      <c r="L23" s="119"/>
      <c r="M23" s="119">
        <f>$P$23*25%</f>
        <v>2500</v>
      </c>
      <c r="N23" s="119"/>
      <c r="O23" s="119"/>
      <c r="P23" s="22">
        <v>10000</v>
      </c>
      <c r="Q23" s="23">
        <f t="shared" si="0"/>
        <v>1.3717274355637896E-2</v>
      </c>
      <c r="R23" s="24">
        <f>P23/'التدفقات التقديرية'!$P$17</f>
        <v>1.9813099073816873E-3</v>
      </c>
    </row>
    <row r="24" spans="3:18" s="4" customFormat="1" ht="25.5" x14ac:dyDescent="0.25">
      <c r="C24" s="21" t="s">
        <v>26</v>
      </c>
      <c r="D24" s="119">
        <f>$P$24*25%</f>
        <v>2500</v>
      </c>
      <c r="E24" s="119"/>
      <c r="F24" s="119"/>
      <c r="G24" s="119">
        <f>$P$24*25%</f>
        <v>2500</v>
      </c>
      <c r="H24" s="119"/>
      <c r="I24" s="119"/>
      <c r="J24" s="119">
        <f>$P$24*25%</f>
        <v>2500</v>
      </c>
      <c r="K24" s="119"/>
      <c r="L24" s="119"/>
      <c r="M24" s="119">
        <f>$P$24*25%</f>
        <v>2500</v>
      </c>
      <c r="N24" s="119"/>
      <c r="O24" s="119"/>
      <c r="P24" s="22">
        <v>10000</v>
      </c>
      <c r="Q24" s="23">
        <f t="shared" si="0"/>
        <v>1.3717274355637896E-2</v>
      </c>
      <c r="R24" s="24">
        <f>P24/'التدفقات التقديرية'!$P$17</f>
        <v>1.9813099073816873E-3</v>
      </c>
    </row>
    <row r="25" spans="3:18" s="4" customFormat="1" ht="25.5" x14ac:dyDescent="0.25">
      <c r="C25" s="21" t="s">
        <v>27</v>
      </c>
      <c r="D25" s="119"/>
      <c r="E25" s="119"/>
      <c r="F25" s="25"/>
      <c r="G25" s="119">
        <v>0</v>
      </c>
      <c r="H25" s="119"/>
      <c r="I25" s="25"/>
      <c r="J25" s="119"/>
      <c r="K25" s="119"/>
      <c r="L25" s="25"/>
      <c r="M25" s="119">
        <v>25000</v>
      </c>
      <c r="N25" s="119"/>
      <c r="O25" s="25"/>
      <c r="P25" s="22">
        <v>25000</v>
      </c>
      <c r="Q25" s="23">
        <f t="shared" si="0"/>
        <v>3.4293185889094739E-2</v>
      </c>
      <c r="R25" s="24">
        <f>P25/'التدفقات التقديرية'!$P$17</f>
        <v>4.9532747684542175E-3</v>
      </c>
    </row>
    <row r="26" spans="3:18" s="4" customFormat="1" ht="25.5" x14ac:dyDescent="0.25">
      <c r="C26" s="21" t="s">
        <v>28</v>
      </c>
      <c r="D26" s="119">
        <f>$P$26*25%</f>
        <v>5000</v>
      </c>
      <c r="E26" s="119"/>
      <c r="F26" s="119"/>
      <c r="G26" s="119">
        <f t="shared" ref="G26" si="10">$P$26*25%</f>
        <v>5000</v>
      </c>
      <c r="H26" s="119"/>
      <c r="I26" s="119"/>
      <c r="J26" s="119">
        <f t="shared" ref="J26" si="11">$P$26*25%</f>
        <v>5000</v>
      </c>
      <c r="K26" s="119"/>
      <c r="L26" s="119"/>
      <c r="M26" s="119">
        <f t="shared" ref="M26" si="12">$P$26*25%</f>
        <v>5000</v>
      </c>
      <c r="N26" s="119"/>
      <c r="O26" s="119"/>
      <c r="P26" s="22">
        <v>20000</v>
      </c>
      <c r="Q26" s="23">
        <f t="shared" si="0"/>
        <v>2.7434548711275791E-2</v>
      </c>
      <c r="R26" s="24">
        <f>P26/'التدفقات التقديرية'!$P$17</f>
        <v>3.9626198147633745E-3</v>
      </c>
    </row>
    <row r="27" spans="3:18" s="4" customFormat="1" ht="39.75" customHeight="1" x14ac:dyDescent="0.25">
      <c r="C27" s="21" t="s">
        <v>10</v>
      </c>
      <c r="D27" s="141">
        <f>SUM(D9:F26)</f>
        <v>176000</v>
      </c>
      <c r="E27" s="141">
        <f>SUM(E12:E26)</f>
        <v>0</v>
      </c>
      <c r="F27" s="141">
        <f>SUM(F12:F26)</f>
        <v>0</v>
      </c>
      <c r="G27" s="141">
        <f>SUM(G9:I26)</f>
        <v>176001.3</v>
      </c>
      <c r="H27" s="141"/>
      <c r="I27" s="141"/>
      <c r="J27" s="141">
        <f>SUM(J9:L26)</f>
        <v>176002.59999999998</v>
      </c>
      <c r="K27" s="141"/>
      <c r="L27" s="141"/>
      <c r="M27" s="141">
        <f>SUM(M9:O26)</f>
        <v>201003.90000000002</v>
      </c>
      <c r="N27" s="141"/>
      <c r="O27" s="141"/>
      <c r="P27" s="5">
        <f>SUM(P9:P26)</f>
        <v>729007.8</v>
      </c>
      <c r="Q27" s="6">
        <f t="shared" si="0"/>
        <v>1</v>
      </c>
      <c r="R27" s="24">
        <f>P27/'التدفقات التقديرية'!$P$17</f>
        <v>0.14443903766985275</v>
      </c>
    </row>
    <row r="29" spans="3:18" ht="21" x14ac:dyDescent="0.25">
      <c r="D29" s="113"/>
      <c r="P29" s="7"/>
    </row>
    <row r="30" spans="3:18" ht="21" x14ac:dyDescent="0.25">
      <c r="D30" s="113"/>
    </row>
  </sheetData>
  <mergeCells count="88">
    <mergeCell ref="D26:F26"/>
    <mergeCell ref="G26:I26"/>
    <mergeCell ref="J26:L26"/>
    <mergeCell ref="M26:O26"/>
    <mergeCell ref="D27:F27"/>
    <mergeCell ref="G27:I27"/>
    <mergeCell ref="J27:L27"/>
    <mergeCell ref="M27:O27"/>
    <mergeCell ref="D24:F24"/>
    <mergeCell ref="G24:I24"/>
    <mergeCell ref="J24:L24"/>
    <mergeCell ref="M24:O24"/>
    <mergeCell ref="D25:E25"/>
    <mergeCell ref="G25:H25"/>
    <mergeCell ref="J25:K25"/>
    <mergeCell ref="M25:N25"/>
    <mergeCell ref="D22:F22"/>
    <mergeCell ref="G22:I22"/>
    <mergeCell ref="J22:L22"/>
    <mergeCell ref="M22:O22"/>
    <mergeCell ref="D23:F23"/>
    <mergeCell ref="G23:I23"/>
    <mergeCell ref="J23:L23"/>
    <mergeCell ref="M23:O23"/>
    <mergeCell ref="D20:F20"/>
    <mergeCell ref="G20:I20"/>
    <mergeCell ref="J20:L20"/>
    <mergeCell ref="M20:O20"/>
    <mergeCell ref="D21:F21"/>
    <mergeCell ref="G21:I21"/>
    <mergeCell ref="J21:L21"/>
    <mergeCell ref="M21:O21"/>
    <mergeCell ref="D18:F18"/>
    <mergeCell ref="G18:I18"/>
    <mergeCell ref="J18:L18"/>
    <mergeCell ref="M18:O18"/>
    <mergeCell ref="D19:F19"/>
    <mergeCell ref="G19:I19"/>
    <mergeCell ref="J19:L19"/>
    <mergeCell ref="M19:O19"/>
    <mergeCell ref="D16:F16"/>
    <mergeCell ref="G16:I16"/>
    <mergeCell ref="J16:L16"/>
    <mergeCell ref="M16:O16"/>
    <mergeCell ref="D17:F17"/>
    <mergeCell ref="G17:I17"/>
    <mergeCell ref="J17:L17"/>
    <mergeCell ref="M17:O17"/>
    <mergeCell ref="D14:F14"/>
    <mergeCell ref="G14:I14"/>
    <mergeCell ref="J14:L14"/>
    <mergeCell ref="M14:O14"/>
    <mergeCell ref="D15:F15"/>
    <mergeCell ref="G15:I15"/>
    <mergeCell ref="J15:L15"/>
    <mergeCell ref="M15:O15"/>
    <mergeCell ref="D12:F12"/>
    <mergeCell ref="G12:I12"/>
    <mergeCell ref="J12:L12"/>
    <mergeCell ref="M12:O12"/>
    <mergeCell ref="D13:F13"/>
    <mergeCell ref="G13:I13"/>
    <mergeCell ref="J13:L13"/>
    <mergeCell ref="M13:O13"/>
    <mergeCell ref="D10:E10"/>
    <mergeCell ref="G10:H10"/>
    <mergeCell ref="J10:K10"/>
    <mergeCell ref="M10:N10"/>
    <mergeCell ref="D11:E11"/>
    <mergeCell ref="G11:H11"/>
    <mergeCell ref="J11:K11"/>
    <mergeCell ref="M11:N11"/>
    <mergeCell ref="Q6:Q8"/>
    <mergeCell ref="R6:R8"/>
    <mergeCell ref="D7:F8"/>
    <mergeCell ref="G7:I8"/>
    <mergeCell ref="J7:L8"/>
    <mergeCell ref="M7:O8"/>
    <mergeCell ref="P7:P8"/>
    <mergeCell ref="D9:F9"/>
    <mergeCell ref="G9:I9"/>
    <mergeCell ref="J9:L9"/>
    <mergeCell ref="M9:O9"/>
    <mergeCell ref="C1:P2"/>
    <mergeCell ref="C3:P4"/>
    <mergeCell ref="C5:P5"/>
    <mergeCell ref="C6:C8"/>
    <mergeCell ref="D6:P6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C942-60CF-465C-B50B-958032BA29BF}">
  <dimension ref="A1:P19"/>
  <sheetViews>
    <sheetView showGridLines="0" rightToLeft="1" zoomScale="66" workbookViewId="0">
      <selection activeCell="K12" sqref="K12:M12"/>
    </sheetView>
  </sheetViews>
  <sheetFormatPr defaultRowHeight="15" x14ac:dyDescent="0.25"/>
  <cols>
    <col min="1" max="1" width="43.7109375" bestFit="1" customWidth="1"/>
    <col min="14" max="14" width="13.85546875" bestFit="1" customWidth="1"/>
    <col min="15" max="15" width="14" customWidth="1"/>
  </cols>
  <sheetData>
    <row r="1" spans="1:16" x14ac:dyDescent="0.25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"/>
      <c r="M1" s="1"/>
      <c r="N1" s="1"/>
    </row>
    <row r="2" spans="1:16" ht="33" x14ac:dyDescent="0.25">
      <c r="A2" s="161" t="s">
        <v>29</v>
      </c>
      <c r="B2" s="161"/>
      <c r="C2" s="161"/>
      <c r="D2" s="161"/>
      <c r="E2" s="161"/>
      <c r="F2" s="161"/>
      <c r="G2" s="161"/>
      <c r="H2" s="161"/>
      <c r="I2" s="161"/>
      <c r="J2" s="161"/>
      <c r="K2" s="8"/>
      <c r="L2" s="9"/>
      <c r="M2" s="9"/>
      <c r="N2" s="9"/>
    </row>
    <row r="3" spans="1:16" ht="33" x14ac:dyDescent="0.2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0"/>
      <c r="M3" s="10"/>
      <c r="N3" s="10"/>
    </row>
    <row r="4" spans="1:16" ht="30.75" x14ac:dyDescent="0.25">
      <c r="A4" s="158" t="s">
        <v>30</v>
      </c>
      <c r="B4" s="144" t="s">
        <v>40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1:16" x14ac:dyDescent="0.25">
      <c r="A5" s="159"/>
      <c r="B5" s="160" t="s">
        <v>31</v>
      </c>
      <c r="C5" s="129"/>
      <c r="D5" s="129"/>
      <c r="E5" s="129" t="s">
        <v>7</v>
      </c>
      <c r="F5" s="129"/>
      <c r="G5" s="129"/>
      <c r="H5" s="129" t="s">
        <v>32</v>
      </c>
      <c r="I5" s="129"/>
      <c r="J5" s="129"/>
      <c r="K5" s="129" t="s">
        <v>9</v>
      </c>
      <c r="L5" s="129"/>
      <c r="M5" s="129"/>
      <c r="N5" s="149" t="s">
        <v>10</v>
      </c>
      <c r="O5" s="142" t="s">
        <v>118</v>
      </c>
    </row>
    <row r="6" spans="1:16" ht="24" customHeight="1" x14ac:dyDescent="0.25">
      <c r="A6" s="159"/>
      <c r="B6" s="13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43"/>
      <c r="O6" s="143"/>
    </row>
    <row r="7" spans="1:16" ht="36.75" customHeight="1" x14ac:dyDescent="0.25">
      <c r="A7" s="38" t="s">
        <v>33</v>
      </c>
      <c r="B7" s="150">
        <v>146000</v>
      </c>
      <c r="C7" s="151"/>
      <c r="D7" s="151"/>
      <c r="E7" s="151">
        <v>236260</v>
      </c>
      <c r="F7" s="151"/>
      <c r="G7" s="151"/>
      <c r="H7" s="151">
        <v>228000</v>
      </c>
      <c r="I7" s="151"/>
      <c r="J7" s="151"/>
      <c r="K7" s="151">
        <v>210660</v>
      </c>
      <c r="L7" s="151"/>
      <c r="M7" s="151"/>
      <c r="N7" s="110">
        <f t="shared" ref="N7:N14" si="0">B7+E7+H7+K7</f>
        <v>820920</v>
      </c>
      <c r="O7" s="112">
        <f>N7/'التدفقات التقديرية'!$P$17</f>
        <v>0.16264969291677744</v>
      </c>
    </row>
    <row r="8" spans="1:16" ht="32.25" customHeight="1" x14ac:dyDescent="0.25">
      <c r="A8" s="38" t="s">
        <v>34</v>
      </c>
      <c r="B8" s="145">
        <v>172380</v>
      </c>
      <c r="C8" s="146"/>
      <c r="D8" s="146"/>
      <c r="E8" s="146">
        <v>161460</v>
      </c>
      <c r="F8" s="146"/>
      <c r="G8" s="146"/>
      <c r="H8" s="146">
        <v>255840</v>
      </c>
      <c r="I8" s="146"/>
      <c r="J8" s="146"/>
      <c r="K8" s="146">
        <v>356616</v>
      </c>
      <c r="L8" s="146"/>
      <c r="M8" s="146"/>
      <c r="N8" s="109">
        <f t="shared" si="0"/>
        <v>946296</v>
      </c>
      <c r="O8" s="112">
        <f>N8/'التدفقات التقديرية'!$P$17</f>
        <v>0.18749056401156611</v>
      </c>
    </row>
    <row r="9" spans="1:16" ht="34.5" customHeight="1" x14ac:dyDescent="0.25">
      <c r="A9" s="38" t="s">
        <v>63</v>
      </c>
      <c r="B9" s="145">
        <v>52925</v>
      </c>
      <c r="C9" s="146"/>
      <c r="D9" s="146"/>
      <c r="E9" s="146">
        <v>167608</v>
      </c>
      <c r="F9" s="146"/>
      <c r="G9" s="146"/>
      <c r="H9" s="146">
        <v>68620</v>
      </c>
      <c r="I9" s="146"/>
      <c r="J9" s="146"/>
      <c r="K9" s="146">
        <v>49275</v>
      </c>
      <c r="L9" s="146"/>
      <c r="M9" s="146"/>
      <c r="N9" s="109">
        <f t="shared" si="0"/>
        <v>338428</v>
      </c>
      <c r="O9" s="112">
        <f>N9/'التدفقات التقديرية'!$P$17</f>
        <v>6.705307493353696E-2</v>
      </c>
    </row>
    <row r="10" spans="1:16" ht="30" customHeight="1" x14ac:dyDescent="0.25">
      <c r="A10" s="38" t="s">
        <v>35</v>
      </c>
      <c r="B10" s="145">
        <v>60000</v>
      </c>
      <c r="C10" s="146"/>
      <c r="D10" s="146"/>
      <c r="E10" s="146">
        <v>35000</v>
      </c>
      <c r="F10" s="146"/>
      <c r="G10" s="146"/>
      <c r="H10" s="147">
        <v>30000</v>
      </c>
      <c r="I10" s="148"/>
      <c r="J10" s="145"/>
      <c r="K10" s="146">
        <v>25000</v>
      </c>
      <c r="L10" s="146"/>
      <c r="M10" s="146"/>
      <c r="N10" s="109">
        <f t="shared" si="0"/>
        <v>150000</v>
      </c>
      <c r="O10" s="112">
        <f>N10/'التدفقات التقديرية'!$P$17</f>
        <v>2.9719648610725305E-2</v>
      </c>
    </row>
    <row r="11" spans="1:16" ht="27" customHeight="1" x14ac:dyDescent="0.25">
      <c r="A11" s="38" t="s">
        <v>36</v>
      </c>
      <c r="B11" s="145">
        <v>96305</v>
      </c>
      <c r="C11" s="146"/>
      <c r="D11" s="146"/>
      <c r="E11" s="146">
        <v>80036</v>
      </c>
      <c r="F11" s="146"/>
      <c r="G11" s="146"/>
      <c r="H11" s="146">
        <v>71247</v>
      </c>
      <c r="I11" s="146"/>
      <c r="J11" s="146"/>
      <c r="K11" s="146">
        <v>203830</v>
      </c>
      <c r="L11" s="146"/>
      <c r="M11" s="146"/>
      <c r="N11" s="109">
        <f t="shared" si="0"/>
        <v>451418</v>
      </c>
      <c r="O11" s="112">
        <f>N11/'التدفقات التقديرية'!$P$17</f>
        <v>8.9439895577042641E-2</v>
      </c>
    </row>
    <row r="12" spans="1:16" ht="27.75" customHeight="1" x14ac:dyDescent="0.25">
      <c r="A12" s="38" t="s">
        <v>37</v>
      </c>
      <c r="B12" s="145">
        <v>88000</v>
      </c>
      <c r="C12" s="146"/>
      <c r="D12" s="146"/>
      <c r="E12" s="145">
        <v>0</v>
      </c>
      <c r="F12" s="146"/>
      <c r="G12" s="146"/>
      <c r="H12" s="145">
        <v>0</v>
      </c>
      <c r="I12" s="146"/>
      <c r="J12" s="146"/>
      <c r="K12" s="145">
        <v>0</v>
      </c>
      <c r="L12" s="146"/>
      <c r="M12" s="146"/>
      <c r="N12" s="109">
        <v>88000</v>
      </c>
      <c r="O12" s="112">
        <f>N12/'التدفقات التقديرية'!$P$17</f>
        <v>1.7435527184958846E-2</v>
      </c>
    </row>
    <row r="13" spans="1:16" ht="27.75" customHeight="1" x14ac:dyDescent="0.25">
      <c r="A13" s="38" t="s">
        <v>64</v>
      </c>
      <c r="B13" s="145">
        <v>0</v>
      </c>
      <c r="C13" s="146"/>
      <c r="D13" s="146"/>
      <c r="E13" s="145">
        <v>150000</v>
      </c>
      <c r="F13" s="146"/>
      <c r="G13" s="146"/>
      <c r="H13" s="145">
        <v>75000</v>
      </c>
      <c r="I13" s="146"/>
      <c r="J13" s="146"/>
      <c r="K13" s="145">
        <v>75000</v>
      </c>
      <c r="L13" s="146"/>
      <c r="M13" s="146"/>
      <c r="N13" s="109">
        <f t="shared" si="0"/>
        <v>300000</v>
      </c>
      <c r="O13" s="112">
        <f>N13/'التدفقات التقديرية'!$P$17</f>
        <v>5.943929722145061E-2</v>
      </c>
    </row>
    <row r="14" spans="1:16" ht="27" customHeight="1" x14ac:dyDescent="0.25">
      <c r="A14" s="38" t="s">
        <v>65</v>
      </c>
      <c r="B14" s="145">
        <v>0</v>
      </c>
      <c r="C14" s="146"/>
      <c r="D14" s="146"/>
      <c r="E14" s="145">
        <v>60000</v>
      </c>
      <c r="F14" s="146"/>
      <c r="G14" s="146"/>
      <c r="H14" s="145">
        <v>35000</v>
      </c>
      <c r="I14" s="146"/>
      <c r="J14" s="146"/>
      <c r="K14" s="145">
        <v>30000</v>
      </c>
      <c r="L14" s="146"/>
      <c r="M14" s="146"/>
      <c r="N14" s="109">
        <f t="shared" si="0"/>
        <v>125000</v>
      </c>
      <c r="O14" s="112">
        <f>N14/'التدفقات التقديرية'!$P$17</f>
        <v>2.4766373842271087E-2</v>
      </c>
    </row>
    <row r="15" spans="1:16" ht="27.75" customHeight="1" x14ac:dyDescent="0.25">
      <c r="A15" s="39" t="s">
        <v>38</v>
      </c>
      <c r="B15" s="152">
        <f>SUM(B7:C12)</f>
        <v>615610</v>
      </c>
      <c r="C15" s="152"/>
      <c r="D15" s="152"/>
      <c r="E15" s="152">
        <f>SUM(E7:F14)</f>
        <v>890364</v>
      </c>
      <c r="F15" s="152"/>
      <c r="G15" s="152"/>
      <c r="H15" s="153">
        <f>SUM(H7:I14)</f>
        <v>763707</v>
      </c>
      <c r="I15" s="154"/>
      <c r="J15" s="155"/>
      <c r="K15" s="153">
        <f>SUM(K7:L14)</f>
        <v>950381</v>
      </c>
      <c r="L15" s="154"/>
      <c r="M15" s="155"/>
      <c r="N15" s="111">
        <f>SUM(N7:N14)</f>
        <v>3220062</v>
      </c>
      <c r="O15" s="112">
        <f>N15/'التدفقات التقديرية'!$P$17</f>
        <v>0.63799407429832899</v>
      </c>
      <c r="P15" s="2"/>
    </row>
    <row r="18" spans="2:2" ht="21" x14ac:dyDescent="0.35">
      <c r="B18" s="114"/>
    </row>
    <row r="19" spans="2:2" ht="21" x14ac:dyDescent="0.35">
      <c r="B19" s="114"/>
    </row>
  </sheetData>
  <mergeCells count="47">
    <mergeCell ref="E7:G7"/>
    <mergeCell ref="H7:J7"/>
    <mergeCell ref="K7:M7"/>
    <mergeCell ref="B8:D8"/>
    <mergeCell ref="E8:G8"/>
    <mergeCell ref="H8:J8"/>
    <mergeCell ref="K8:M8"/>
    <mergeCell ref="A1:K1"/>
    <mergeCell ref="A3:K3"/>
    <mergeCell ref="A4:A6"/>
    <mergeCell ref="B5:D6"/>
    <mergeCell ref="E5:G6"/>
    <mergeCell ref="H5:J6"/>
    <mergeCell ref="K5:M6"/>
    <mergeCell ref="A2:J2"/>
    <mergeCell ref="B15:D15"/>
    <mergeCell ref="E15:G15"/>
    <mergeCell ref="K11:M11"/>
    <mergeCell ref="K12:M12"/>
    <mergeCell ref="K13:M13"/>
    <mergeCell ref="K14:M14"/>
    <mergeCell ref="H15:J15"/>
    <mergeCell ref="K15:M15"/>
    <mergeCell ref="B12:D12"/>
    <mergeCell ref="B13:D13"/>
    <mergeCell ref="B14:D14"/>
    <mergeCell ref="E12:G12"/>
    <mergeCell ref="E13:G13"/>
    <mergeCell ref="B11:D11"/>
    <mergeCell ref="E11:G11"/>
    <mergeCell ref="H11:J11"/>
    <mergeCell ref="O5:O6"/>
    <mergeCell ref="B4:O4"/>
    <mergeCell ref="B9:D9"/>
    <mergeCell ref="E9:G9"/>
    <mergeCell ref="E14:G14"/>
    <mergeCell ref="H13:J13"/>
    <mergeCell ref="H14:J14"/>
    <mergeCell ref="H12:J12"/>
    <mergeCell ref="B10:D10"/>
    <mergeCell ref="H9:J9"/>
    <mergeCell ref="K9:M9"/>
    <mergeCell ref="E10:G10"/>
    <mergeCell ref="H10:J10"/>
    <mergeCell ref="K10:M10"/>
    <mergeCell ref="N5:N6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426CB-8967-4D61-899A-DBA2D2D57496}">
  <sheetPr>
    <pageSetUpPr fitToPage="1"/>
  </sheetPr>
  <dimension ref="D1:S24"/>
  <sheetViews>
    <sheetView showGridLines="0" rightToLeft="1" zoomScale="86" zoomScaleNormal="118" workbookViewId="0">
      <selection activeCell="E11" sqref="E11:G11"/>
    </sheetView>
  </sheetViews>
  <sheetFormatPr defaultColWidth="9.140625" defaultRowHeight="15" x14ac:dyDescent="0.25"/>
  <cols>
    <col min="1" max="3" width="9.140625" style="1"/>
    <col min="4" max="4" width="24" style="1" bestFit="1" customWidth="1"/>
    <col min="5" max="5" width="10.28515625" style="1" bestFit="1" customWidth="1"/>
    <col min="6" max="6" width="10.140625" style="1" customWidth="1"/>
    <col min="7" max="7" width="10.28515625" style="1" hidden="1" customWidth="1"/>
    <col min="8" max="8" width="10.28515625" style="1" bestFit="1" customWidth="1"/>
    <col min="9" max="9" width="10.140625" style="1" customWidth="1"/>
    <col min="10" max="10" width="10.28515625" style="1" hidden="1" customWidth="1"/>
    <col min="11" max="11" width="10.28515625" style="1" bestFit="1" customWidth="1"/>
    <col min="12" max="12" width="10.140625" style="1" customWidth="1"/>
    <col min="13" max="13" width="10.28515625" style="1" hidden="1" customWidth="1"/>
    <col min="14" max="14" width="10.28515625" style="1" bestFit="1" customWidth="1"/>
    <col min="15" max="15" width="10.140625" style="1" customWidth="1"/>
    <col min="16" max="16" width="10.28515625" style="1" hidden="1" customWidth="1"/>
    <col min="17" max="17" width="14" style="1" bestFit="1" customWidth="1"/>
    <col min="18" max="18" width="10.28515625" style="1" bestFit="1" customWidth="1"/>
    <col min="19" max="19" width="14.7109375" style="1" bestFit="1" customWidth="1"/>
    <col min="20" max="16384" width="9.140625" style="1"/>
  </cols>
  <sheetData>
    <row r="1" spans="4:19" ht="25.5" customHeight="1" x14ac:dyDescent="0.25"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</row>
    <row r="2" spans="4:19" ht="33" x14ac:dyDescent="0.25">
      <c r="D2" s="162" t="s">
        <v>39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1"/>
      <c r="S2" s="11"/>
    </row>
    <row r="3" spans="4:19" ht="20.25" customHeight="1" x14ac:dyDescent="0.25"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2"/>
      <c r="S3" s="12"/>
    </row>
    <row r="4" spans="4:19" ht="33" x14ac:dyDescent="0.25"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2"/>
      <c r="S4" s="12"/>
    </row>
    <row r="5" spans="4:19" ht="36" customHeight="1" x14ac:dyDescent="0.25">
      <c r="D5" s="164" t="s">
        <v>30</v>
      </c>
      <c r="E5" s="165" t="s">
        <v>40</v>
      </c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74" t="s">
        <v>4</v>
      </c>
      <c r="S5" s="167" t="s">
        <v>41</v>
      </c>
    </row>
    <row r="6" spans="4:19" ht="23.25" customHeight="1" x14ac:dyDescent="0.25">
      <c r="D6" s="164"/>
      <c r="E6" s="170" t="s">
        <v>31</v>
      </c>
      <c r="F6" s="171"/>
      <c r="G6" s="171"/>
      <c r="H6" s="171" t="s">
        <v>7</v>
      </c>
      <c r="I6" s="171"/>
      <c r="J6" s="171"/>
      <c r="K6" s="171" t="s">
        <v>8</v>
      </c>
      <c r="L6" s="171"/>
      <c r="M6" s="171"/>
      <c r="N6" s="171" t="s">
        <v>9</v>
      </c>
      <c r="O6" s="171"/>
      <c r="P6" s="171"/>
      <c r="Q6" s="171" t="s">
        <v>10</v>
      </c>
      <c r="R6" s="171"/>
      <c r="S6" s="168"/>
    </row>
    <row r="7" spans="4:19" s="3" customFormat="1" ht="16.5" customHeight="1" x14ac:dyDescent="0.25">
      <c r="D7" s="164"/>
      <c r="E7" s="172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69"/>
    </row>
    <row r="8" spans="4:19" ht="15.75" x14ac:dyDescent="0.25">
      <c r="D8" s="19" t="s">
        <v>42</v>
      </c>
      <c r="E8" s="175">
        <v>24500</v>
      </c>
      <c r="F8" s="176"/>
      <c r="G8" s="176"/>
      <c r="H8" s="176">
        <v>24500</v>
      </c>
      <c r="I8" s="176"/>
      <c r="J8" s="176"/>
      <c r="K8" s="176">
        <v>24500</v>
      </c>
      <c r="L8" s="176"/>
      <c r="M8" s="176"/>
      <c r="N8" s="176">
        <v>24500</v>
      </c>
      <c r="O8" s="176"/>
      <c r="P8" s="176"/>
      <c r="Q8" s="29">
        <f>SUM(E8:P8)</f>
        <v>98000</v>
      </c>
      <c r="R8" s="26">
        <f t="shared" ref="R8:R16" si="0">Q8/$Q$21</f>
        <v>0.230371415138693</v>
      </c>
      <c r="S8" s="27">
        <f>Q8/'التدفقات التقديرية'!$P$17</f>
        <v>1.9416837092340534E-2</v>
      </c>
    </row>
    <row r="9" spans="4:19" ht="15.75" x14ac:dyDescent="0.25">
      <c r="D9" s="19" t="s">
        <v>43</v>
      </c>
      <c r="E9" s="177">
        <f>E8*20%</f>
        <v>4900</v>
      </c>
      <c r="F9" s="119"/>
      <c r="G9" s="119"/>
      <c r="H9" s="119">
        <f>H8*20%</f>
        <v>4900</v>
      </c>
      <c r="I9" s="119"/>
      <c r="J9" s="119"/>
      <c r="K9" s="119">
        <f>K8*20%</f>
        <v>4900</v>
      </c>
      <c r="L9" s="119"/>
      <c r="M9" s="119"/>
      <c r="N9" s="119">
        <f>N8*20%</f>
        <v>4900</v>
      </c>
      <c r="O9" s="119"/>
      <c r="P9" s="119"/>
      <c r="Q9" s="30">
        <f>SUM(E9:P9)</f>
        <v>19600</v>
      </c>
      <c r="R9" s="28">
        <f t="shared" si="0"/>
        <v>4.6074283027738597E-2</v>
      </c>
      <c r="S9" s="27">
        <f>Q9/'التدفقات التقديرية'!$P$17</f>
        <v>3.8833674184681065E-3</v>
      </c>
    </row>
    <row r="10" spans="4:19" ht="15.75" x14ac:dyDescent="0.25">
      <c r="D10" s="19" t="s">
        <v>44</v>
      </c>
      <c r="E10" s="177">
        <f>E8*10%</f>
        <v>2450</v>
      </c>
      <c r="F10" s="119"/>
      <c r="G10" s="119"/>
      <c r="H10" s="119">
        <f>H8*10%</f>
        <v>2450</v>
      </c>
      <c r="I10" s="119"/>
      <c r="J10" s="119"/>
      <c r="K10" s="119">
        <f>K8*10%</f>
        <v>2450</v>
      </c>
      <c r="L10" s="119"/>
      <c r="M10" s="119"/>
      <c r="N10" s="119">
        <f>N8*10%</f>
        <v>2450</v>
      </c>
      <c r="O10" s="119"/>
      <c r="P10" s="119"/>
      <c r="Q10" s="30">
        <f>SUM(E10:P10)</f>
        <v>9800</v>
      </c>
      <c r="R10" s="28">
        <f t="shared" si="0"/>
        <v>2.3037141513869298E-2</v>
      </c>
      <c r="S10" s="27">
        <f>Q10/'التدفقات التقديرية'!$P$17</f>
        <v>1.9416837092340533E-3</v>
      </c>
    </row>
    <row r="11" spans="4:19" ht="15.75" x14ac:dyDescent="0.25">
      <c r="D11" s="19" t="s">
        <v>45</v>
      </c>
      <c r="E11" s="177">
        <v>9000</v>
      </c>
      <c r="F11" s="119"/>
      <c r="G11" s="119"/>
      <c r="H11" s="119">
        <v>9000</v>
      </c>
      <c r="I11" s="119"/>
      <c r="J11" s="119"/>
      <c r="K11" s="119">
        <v>9000</v>
      </c>
      <c r="L11" s="119"/>
      <c r="M11" s="119"/>
      <c r="N11" s="119">
        <v>9000</v>
      </c>
      <c r="O11" s="119"/>
      <c r="P11" s="119"/>
      <c r="Q11" s="30">
        <f t="shared" ref="Q11:Q14" si="1">SUM(E11:P11)</f>
        <v>36000</v>
      </c>
      <c r="R11" s="28">
        <f t="shared" si="0"/>
        <v>8.4626234132581094E-2</v>
      </c>
      <c r="S11" s="27">
        <f>Q11/'التدفقات التقديرية'!$P$17</f>
        <v>7.1327156665740733E-3</v>
      </c>
    </row>
    <row r="12" spans="4:19" ht="15.75" x14ac:dyDescent="0.25">
      <c r="D12" s="19" t="s">
        <v>46</v>
      </c>
      <c r="E12" s="177">
        <v>3750</v>
      </c>
      <c r="F12" s="119"/>
      <c r="G12" s="119"/>
      <c r="H12" s="119">
        <v>3750</v>
      </c>
      <c r="I12" s="119"/>
      <c r="J12" s="119"/>
      <c r="K12" s="119">
        <v>3750</v>
      </c>
      <c r="L12" s="119"/>
      <c r="M12" s="119"/>
      <c r="N12" s="119">
        <v>3750</v>
      </c>
      <c r="O12" s="119"/>
      <c r="P12" s="119"/>
      <c r="Q12" s="30">
        <f>SUM(E12:P12)</f>
        <v>15000</v>
      </c>
      <c r="R12" s="28">
        <f t="shared" si="0"/>
        <v>3.5260930888575459E-2</v>
      </c>
      <c r="S12" s="27">
        <f>Q12/'التدفقات التقديرية'!$P$17</f>
        <v>2.9719648610725307E-3</v>
      </c>
    </row>
    <row r="13" spans="4:19" ht="15.75" x14ac:dyDescent="0.25">
      <c r="D13" s="19" t="s">
        <v>47</v>
      </c>
      <c r="E13" s="177"/>
      <c r="F13" s="119"/>
      <c r="G13" s="119"/>
      <c r="H13" s="119"/>
      <c r="I13" s="119"/>
      <c r="J13" s="119"/>
      <c r="K13" s="119">
        <v>20000</v>
      </c>
      <c r="L13" s="119"/>
      <c r="M13" s="119"/>
      <c r="N13" s="119"/>
      <c r="O13" s="119"/>
      <c r="P13" s="119"/>
      <c r="Q13" s="30">
        <f t="shared" si="1"/>
        <v>20000</v>
      </c>
      <c r="R13" s="28">
        <f t="shared" si="0"/>
        <v>4.7014574518100614E-2</v>
      </c>
      <c r="S13" s="27">
        <f>Q13/'التدفقات التقديرية'!$P$17</f>
        <v>3.9626198147633745E-3</v>
      </c>
    </row>
    <row r="14" spans="4:19" ht="15.75" x14ac:dyDescent="0.25">
      <c r="D14" s="19" t="s">
        <v>48</v>
      </c>
      <c r="E14" s="177">
        <v>3000</v>
      </c>
      <c r="F14" s="119"/>
      <c r="G14" s="119"/>
      <c r="H14" s="119">
        <v>3000</v>
      </c>
      <c r="I14" s="119"/>
      <c r="J14" s="119"/>
      <c r="K14" s="119">
        <v>3000</v>
      </c>
      <c r="L14" s="119"/>
      <c r="M14" s="119"/>
      <c r="N14" s="119">
        <v>3000</v>
      </c>
      <c r="O14" s="119"/>
      <c r="P14" s="119"/>
      <c r="Q14" s="30">
        <f t="shared" si="1"/>
        <v>12000</v>
      </c>
      <c r="R14" s="28">
        <f t="shared" si="0"/>
        <v>2.8208744710860368E-2</v>
      </c>
      <c r="S14" s="27">
        <f>Q14/'التدفقات التقديرية'!$P$17</f>
        <v>2.3775718888580243E-3</v>
      </c>
    </row>
    <row r="15" spans="4:19" ht="15.75" x14ac:dyDescent="0.25">
      <c r="D15" s="19" t="s">
        <v>49</v>
      </c>
      <c r="E15" s="177">
        <v>15000</v>
      </c>
      <c r="F15" s="119"/>
      <c r="G15" s="119"/>
      <c r="H15" s="119">
        <v>10000</v>
      </c>
      <c r="I15" s="119"/>
      <c r="J15" s="119"/>
      <c r="K15" s="119">
        <v>15000</v>
      </c>
      <c r="L15" s="119"/>
      <c r="M15" s="119"/>
      <c r="N15" s="119">
        <v>5000</v>
      </c>
      <c r="O15" s="119"/>
      <c r="P15" s="119"/>
      <c r="Q15" s="30">
        <f>E15+H15+K15+N15</f>
        <v>45000</v>
      </c>
      <c r="R15" s="28">
        <f t="shared" si="0"/>
        <v>0.10578279266572638</v>
      </c>
      <c r="S15" s="27">
        <f>Q15/'التدفقات التقديرية'!$P$17</f>
        <v>8.9158945832175911E-3</v>
      </c>
    </row>
    <row r="16" spans="4:19" ht="15.75" x14ac:dyDescent="0.25">
      <c r="D16" s="19" t="s">
        <v>50</v>
      </c>
      <c r="E16" s="177">
        <v>22500</v>
      </c>
      <c r="F16" s="119"/>
      <c r="G16" s="25"/>
      <c r="H16" s="178">
        <v>22500</v>
      </c>
      <c r="I16" s="177"/>
      <c r="J16" s="25"/>
      <c r="K16" s="178">
        <v>22500</v>
      </c>
      <c r="L16" s="177"/>
      <c r="M16" s="25"/>
      <c r="N16" s="178">
        <v>22500</v>
      </c>
      <c r="O16" s="177"/>
      <c r="P16" s="25"/>
      <c r="Q16" s="30">
        <v>90000</v>
      </c>
      <c r="R16" s="28">
        <f t="shared" si="0"/>
        <v>0.21156558533145275</v>
      </c>
      <c r="S16" s="27">
        <f>Q16/'التدفقات التقديرية'!$P$17</f>
        <v>1.7831789166435182E-2</v>
      </c>
    </row>
    <row r="17" spans="4:19" ht="15.75" x14ac:dyDescent="0.25">
      <c r="D17" s="19" t="s">
        <v>51</v>
      </c>
      <c r="E17" s="177">
        <v>6250</v>
      </c>
      <c r="F17" s="119"/>
      <c r="G17" s="119"/>
      <c r="H17" s="119">
        <v>6250</v>
      </c>
      <c r="I17" s="119"/>
      <c r="J17" s="119"/>
      <c r="K17" s="119">
        <v>6250</v>
      </c>
      <c r="L17" s="119"/>
      <c r="M17" s="119"/>
      <c r="N17" s="119">
        <v>6250</v>
      </c>
      <c r="O17" s="119"/>
      <c r="P17" s="119"/>
      <c r="Q17" s="30">
        <f t="shared" ref="Q17:Q19" si="2">SUM(E17:P17)</f>
        <v>25000</v>
      </c>
      <c r="R17" s="28">
        <f>Q17/$Q$21</f>
        <v>5.8768218147625763E-2</v>
      </c>
      <c r="S17" s="27">
        <f>Q17/'التدفقات التقديرية'!$P$17</f>
        <v>4.9532747684542175E-3</v>
      </c>
    </row>
    <row r="18" spans="4:19" ht="15.75" x14ac:dyDescent="0.25">
      <c r="D18" s="19" t="s">
        <v>25</v>
      </c>
      <c r="E18" s="177">
        <v>6250</v>
      </c>
      <c r="F18" s="119"/>
      <c r="G18" s="119"/>
      <c r="H18" s="119">
        <v>6250</v>
      </c>
      <c r="I18" s="119"/>
      <c r="J18" s="119"/>
      <c r="K18" s="119">
        <v>6250</v>
      </c>
      <c r="L18" s="119"/>
      <c r="M18" s="119"/>
      <c r="N18" s="119">
        <v>6250</v>
      </c>
      <c r="O18" s="119"/>
      <c r="P18" s="119"/>
      <c r="Q18" s="30">
        <f t="shared" si="2"/>
        <v>25000</v>
      </c>
      <c r="R18" s="28">
        <f>Q18/$Q$21</f>
        <v>5.8768218147625763E-2</v>
      </c>
      <c r="S18" s="27">
        <f>Q18/'التدفقات التقديرية'!$P$17</f>
        <v>4.9532747684542175E-3</v>
      </c>
    </row>
    <row r="19" spans="4:19" ht="15.75" x14ac:dyDescent="0.25">
      <c r="D19" s="19" t="s">
        <v>52</v>
      </c>
      <c r="E19" s="177">
        <v>2500</v>
      </c>
      <c r="F19" s="119"/>
      <c r="G19" s="119"/>
      <c r="H19" s="119">
        <v>2500</v>
      </c>
      <c r="I19" s="119"/>
      <c r="J19" s="119"/>
      <c r="K19" s="119">
        <v>2500</v>
      </c>
      <c r="L19" s="119"/>
      <c r="M19" s="119"/>
      <c r="N19" s="119">
        <v>2500</v>
      </c>
      <c r="O19" s="119"/>
      <c r="P19" s="119"/>
      <c r="Q19" s="30">
        <f t="shared" si="2"/>
        <v>10000</v>
      </c>
      <c r="R19" s="28">
        <f>Q19/$Q$21</f>
        <v>2.3507287259050307E-2</v>
      </c>
      <c r="S19" s="27">
        <f>Q19/'التدفقات التقديرية'!$P$17</f>
        <v>1.9813099073816873E-3</v>
      </c>
    </row>
    <row r="20" spans="4:19" ht="15.75" x14ac:dyDescent="0.25">
      <c r="D20" s="19" t="s">
        <v>53</v>
      </c>
      <c r="E20" s="177">
        <v>0</v>
      </c>
      <c r="F20" s="119"/>
      <c r="G20" s="119"/>
      <c r="H20" s="119">
        <v>0</v>
      </c>
      <c r="I20" s="119"/>
      <c r="J20" s="119"/>
      <c r="K20" s="119">
        <v>0</v>
      </c>
      <c r="L20" s="119"/>
      <c r="M20" s="119"/>
      <c r="N20" s="119">
        <v>20000</v>
      </c>
      <c r="O20" s="119"/>
      <c r="P20" s="119"/>
      <c r="Q20" s="30">
        <f>SUM(E20:P20)</f>
        <v>20000</v>
      </c>
      <c r="R20" s="28">
        <f>Q20/$Q$21</f>
        <v>4.7014574518100614E-2</v>
      </c>
      <c r="S20" s="27">
        <f>Q20/'التدفقات التقديرية'!$P$17</f>
        <v>3.9626198147633745E-3</v>
      </c>
    </row>
    <row r="21" spans="4:19" s="16" customFormat="1" ht="32.25" customHeight="1" x14ac:dyDescent="0.25">
      <c r="D21" s="20" t="s">
        <v>38</v>
      </c>
      <c r="E21" s="179">
        <f>SUM(E8:G20)</f>
        <v>100100</v>
      </c>
      <c r="F21" s="180"/>
      <c r="G21" s="14">
        <f>SUM(G8:G17)</f>
        <v>0</v>
      </c>
      <c r="H21" s="181">
        <f>SUM(H8:J20)</f>
        <v>95100</v>
      </c>
      <c r="I21" s="181"/>
      <c r="J21" s="14">
        <f>SUM(J8:J17)</f>
        <v>0</v>
      </c>
      <c r="K21" s="181">
        <f>SUM(K8:L20)</f>
        <v>120100</v>
      </c>
      <c r="L21" s="181"/>
      <c r="M21" s="14">
        <f>SUM(M8:M17)</f>
        <v>0</v>
      </c>
      <c r="N21" s="182">
        <f>SUM(N8:P20)</f>
        <v>110100</v>
      </c>
      <c r="O21" s="183"/>
      <c r="P21" s="14">
        <f>SUM(P8:P17)</f>
        <v>0</v>
      </c>
      <c r="Q21" s="14">
        <f>SUM(Q8:Q20)</f>
        <v>425400</v>
      </c>
      <c r="R21" s="37">
        <f>Q21/$Q$21</f>
        <v>1</v>
      </c>
      <c r="S21" s="27">
        <f>Q21/'التدفقات التقديرية'!$P$17</f>
        <v>8.4284923460016967E-2</v>
      </c>
    </row>
    <row r="22" spans="4:19" x14ac:dyDescent="0.25">
      <c r="D22" s="17"/>
      <c r="E22" s="156"/>
      <c r="F22" s="156"/>
    </row>
    <row r="23" spans="4:19" x14ac:dyDescent="0.25">
      <c r="E23" s="156"/>
      <c r="F23" s="156"/>
    </row>
    <row r="24" spans="4:19" x14ac:dyDescent="0.25">
      <c r="K24" s="18"/>
    </row>
  </sheetData>
  <mergeCells count="69">
    <mergeCell ref="E22:F23"/>
    <mergeCell ref="E20:G20"/>
    <mergeCell ref="H20:J20"/>
    <mergeCell ref="K20:M20"/>
    <mergeCell ref="N20:P20"/>
    <mergeCell ref="E21:F21"/>
    <mergeCell ref="H21:I21"/>
    <mergeCell ref="K21:L21"/>
    <mergeCell ref="N21:O21"/>
    <mergeCell ref="E18:G18"/>
    <mergeCell ref="H18:J18"/>
    <mergeCell ref="K18:M18"/>
    <mergeCell ref="N18:P18"/>
    <mergeCell ref="E19:G19"/>
    <mergeCell ref="H19:J19"/>
    <mergeCell ref="K19:M19"/>
    <mergeCell ref="N19:P19"/>
    <mergeCell ref="E16:F16"/>
    <mergeCell ref="H16:I16"/>
    <mergeCell ref="K16:L16"/>
    <mergeCell ref="N16:O16"/>
    <mergeCell ref="E17:G17"/>
    <mergeCell ref="H17:J17"/>
    <mergeCell ref="K17:M17"/>
    <mergeCell ref="N17:P17"/>
    <mergeCell ref="E14:G14"/>
    <mergeCell ref="H14:J14"/>
    <mergeCell ref="K14:M14"/>
    <mergeCell ref="N14:P14"/>
    <mergeCell ref="E15:G15"/>
    <mergeCell ref="H15:J15"/>
    <mergeCell ref="K15:M15"/>
    <mergeCell ref="N15:P15"/>
    <mergeCell ref="E12:G12"/>
    <mergeCell ref="H12:J12"/>
    <mergeCell ref="K12:M12"/>
    <mergeCell ref="N12:P12"/>
    <mergeCell ref="E13:G13"/>
    <mergeCell ref="H13:J13"/>
    <mergeCell ref="K13:M13"/>
    <mergeCell ref="N13:P13"/>
    <mergeCell ref="E10:G10"/>
    <mergeCell ref="H10:J10"/>
    <mergeCell ref="K10:M10"/>
    <mergeCell ref="N10:P10"/>
    <mergeCell ref="E11:G11"/>
    <mergeCell ref="H11:J11"/>
    <mergeCell ref="K11:M11"/>
    <mergeCell ref="N11:P11"/>
    <mergeCell ref="E8:G8"/>
    <mergeCell ref="H8:J8"/>
    <mergeCell ref="K8:M8"/>
    <mergeCell ref="N8:P8"/>
    <mergeCell ref="E9:G9"/>
    <mergeCell ref="H9:J9"/>
    <mergeCell ref="K9:M9"/>
    <mergeCell ref="N9:P9"/>
    <mergeCell ref="S5:S7"/>
    <mergeCell ref="E6:G7"/>
    <mergeCell ref="H6:J7"/>
    <mergeCell ref="K6:M7"/>
    <mergeCell ref="N6:P7"/>
    <mergeCell ref="Q6:Q7"/>
    <mergeCell ref="R5:R7"/>
    <mergeCell ref="D1:Q1"/>
    <mergeCell ref="D2:Q3"/>
    <mergeCell ref="D4:Q4"/>
    <mergeCell ref="D5:D7"/>
    <mergeCell ref="E5:Q5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037B-C143-4224-9C86-E6A7ABEFAD1B}">
  <sheetPr>
    <pageSetUpPr fitToPage="1"/>
  </sheetPr>
  <dimension ref="C1:R24"/>
  <sheetViews>
    <sheetView showGridLines="0" rightToLeft="1" topLeftCell="A4" zoomScale="90" zoomScaleNormal="106" workbookViewId="0">
      <selection activeCell="T13" sqref="T13"/>
    </sheetView>
  </sheetViews>
  <sheetFormatPr defaultColWidth="9.140625" defaultRowHeight="15" x14ac:dyDescent="0.25"/>
  <cols>
    <col min="1" max="2" width="9.140625" style="1"/>
    <col min="3" max="3" width="24" style="1" bestFit="1" customWidth="1"/>
    <col min="4" max="4" width="10.28515625" style="1" bestFit="1" customWidth="1"/>
    <col min="5" max="5" width="10.140625" style="1" customWidth="1"/>
    <col min="6" max="6" width="10.28515625" style="1" hidden="1" customWidth="1"/>
    <col min="7" max="7" width="10.28515625" style="1" bestFit="1" customWidth="1"/>
    <col min="8" max="8" width="10.140625" style="1" customWidth="1"/>
    <col min="9" max="9" width="10.28515625" style="1" hidden="1" customWidth="1"/>
    <col min="10" max="10" width="10.28515625" style="1" bestFit="1" customWidth="1"/>
    <col min="11" max="11" width="10.140625" style="1" customWidth="1"/>
    <col min="12" max="12" width="10.28515625" style="1" hidden="1" customWidth="1"/>
    <col min="13" max="13" width="10.28515625" style="1" bestFit="1" customWidth="1"/>
    <col min="14" max="14" width="10.140625" style="1" customWidth="1"/>
    <col min="15" max="15" width="10.28515625" style="1" hidden="1" customWidth="1"/>
    <col min="16" max="16" width="14" style="1" bestFit="1" customWidth="1"/>
    <col min="17" max="17" width="10.28515625" style="1" bestFit="1" customWidth="1"/>
    <col min="18" max="18" width="15.5703125" style="1" bestFit="1" customWidth="1"/>
    <col min="19" max="16384" width="9.140625" style="1"/>
  </cols>
  <sheetData>
    <row r="1" spans="3:18" ht="25.5" customHeight="1" x14ac:dyDescent="0.25"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3:18" ht="33" x14ac:dyDescent="0.25">
      <c r="C2" s="162" t="s">
        <v>61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1"/>
      <c r="R2" s="11"/>
    </row>
    <row r="3" spans="3:18" ht="20.25" customHeight="1" x14ac:dyDescent="0.25"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2"/>
      <c r="R3" s="12"/>
    </row>
    <row r="4" spans="3:18" ht="33" x14ac:dyDescent="0.25"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2"/>
      <c r="R4" s="12"/>
    </row>
    <row r="5" spans="3:18" ht="36" customHeight="1" x14ac:dyDescent="0.25">
      <c r="C5" s="164" t="s">
        <v>30</v>
      </c>
      <c r="D5" s="165" t="s">
        <v>40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74" t="s">
        <v>4</v>
      </c>
      <c r="R5" s="167" t="s">
        <v>41</v>
      </c>
    </row>
    <row r="6" spans="3:18" ht="23.25" customHeight="1" x14ac:dyDescent="0.25">
      <c r="C6" s="164"/>
      <c r="D6" s="170" t="s">
        <v>31</v>
      </c>
      <c r="E6" s="171"/>
      <c r="F6" s="171"/>
      <c r="G6" s="171" t="s">
        <v>7</v>
      </c>
      <c r="H6" s="171"/>
      <c r="I6" s="171"/>
      <c r="J6" s="171" t="s">
        <v>8</v>
      </c>
      <c r="K6" s="171"/>
      <c r="L6" s="171"/>
      <c r="M6" s="171" t="s">
        <v>9</v>
      </c>
      <c r="N6" s="171"/>
      <c r="O6" s="171"/>
      <c r="P6" s="171" t="s">
        <v>10</v>
      </c>
      <c r="Q6" s="171"/>
      <c r="R6" s="168"/>
    </row>
    <row r="7" spans="3:18" s="3" customFormat="1" ht="16.5" customHeight="1" x14ac:dyDescent="0.25">
      <c r="C7" s="164"/>
      <c r="D7" s="17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69"/>
    </row>
    <row r="8" spans="3:18" ht="23.25" customHeight="1" x14ac:dyDescent="0.25">
      <c r="C8" s="19" t="s">
        <v>42</v>
      </c>
      <c r="D8" s="186">
        <v>50000</v>
      </c>
      <c r="E8" s="187"/>
      <c r="F8" s="187"/>
      <c r="G8" s="187">
        <v>50000</v>
      </c>
      <c r="H8" s="187"/>
      <c r="I8" s="187"/>
      <c r="J8" s="187">
        <v>50000</v>
      </c>
      <c r="K8" s="187"/>
      <c r="L8" s="187"/>
      <c r="M8" s="187">
        <v>50000</v>
      </c>
      <c r="N8" s="187"/>
      <c r="O8" s="187"/>
      <c r="P8" s="31">
        <f>SUM(D8:O8)</f>
        <v>200000</v>
      </c>
      <c r="Q8" s="32">
        <f>P8/$P$21</f>
        <v>0.48123195380173245</v>
      </c>
      <c r="R8" s="33">
        <f>P8/'التدفقات التقديرية'!$P$17</f>
        <v>3.962619814763374E-2</v>
      </c>
    </row>
    <row r="9" spans="3:18" ht="21" customHeight="1" x14ac:dyDescent="0.25">
      <c r="C9" s="19" t="s">
        <v>43</v>
      </c>
      <c r="D9" s="184">
        <f>D8*20%</f>
        <v>10000</v>
      </c>
      <c r="E9" s="185"/>
      <c r="F9" s="185"/>
      <c r="G9" s="185">
        <f>G8*20%</f>
        <v>10000</v>
      </c>
      <c r="H9" s="185"/>
      <c r="I9" s="185"/>
      <c r="J9" s="185">
        <f>J8*20%</f>
        <v>10000</v>
      </c>
      <c r="K9" s="185"/>
      <c r="L9" s="185"/>
      <c r="M9" s="185">
        <f>M8*20%</f>
        <v>10000</v>
      </c>
      <c r="N9" s="185"/>
      <c r="O9" s="185"/>
      <c r="P9" s="34">
        <f>SUM(D9:O9)</f>
        <v>40000</v>
      </c>
      <c r="Q9" s="35">
        <f t="shared" ref="Q9:Q21" si="0">P9/$P$21</f>
        <v>9.6246390760346481E-2</v>
      </c>
      <c r="R9" s="33">
        <f>P9/'التدفقات التقديرية'!$P$17</f>
        <v>7.925239629526749E-3</v>
      </c>
    </row>
    <row r="10" spans="3:18" ht="21.75" customHeight="1" x14ac:dyDescent="0.25">
      <c r="C10" s="19" t="s">
        <v>44</v>
      </c>
      <c r="D10" s="184">
        <f>D8*10%</f>
        <v>5000</v>
      </c>
      <c r="E10" s="185"/>
      <c r="F10" s="185"/>
      <c r="G10" s="185">
        <f>G8*10%</f>
        <v>5000</v>
      </c>
      <c r="H10" s="185"/>
      <c r="I10" s="185"/>
      <c r="J10" s="185">
        <f>J8*10%</f>
        <v>5000</v>
      </c>
      <c r="K10" s="185"/>
      <c r="L10" s="185"/>
      <c r="M10" s="185">
        <f>M8*10%</f>
        <v>5000</v>
      </c>
      <c r="N10" s="185"/>
      <c r="O10" s="185"/>
      <c r="P10" s="34">
        <f>SUM(D10:O10)</f>
        <v>20000</v>
      </c>
      <c r="Q10" s="35">
        <f t="shared" si="0"/>
        <v>4.8123195380173241E-2</v>
      </c>
      <c r="R10" s="33">
        <f>P10/'التدفقات التقديرية'!$P$17</f>
        <v>3.9626198147633745E-3</v>
      </c>
    </row>
    <row r="11" spans="3:18" ht="21.75" customHeight="1" x14ac:dyDescent="0.25">
      <c r="C11" s="19" t="s">
        <v>55</v>
      </c>
      <c r="D11" s="191">
        <v>10000</v>
      </c>
      <c r="E11" s="184"/>
      <c r="F11" s="36"/>
      <c r="G11" s="188">
        <v>20000</v>
      </c>
      <c r="H11" s="184"/>
      <c r="I11" s="36"/>
      <c r="J11" s="188">
        <v>10000</v>
      </c>
      <c r="K11" s="184"/>
      <c r="L11" s="36"/>
      <c r="M11" s="188">
        <v>10000</v>
      </c>
      <c r="N11" s="184"/>
      <c r="O11" s="36"/>
      <c r="P11" s="34">
        <f t="shared" ref="P11:P14" si="1">SUM(D11:O11)</f>
        <v>50000</v>
      </c>
      <c r="Q11" s="35">
        <f t="shared" si="0"/>
        <v>0.12030798845043311</v>
      </c>
      <c r="R11" s="33">
        <f>P11/'التدفقات التقديرية'!$P$17</f>
        <v>9.906549536908435E-3</v>
      </c>
    </row>
    <row r="12" spans="3:18" ht="18.75" customHeight="1" x14ac:dyDescent="0.25">
      <c r="C12" s="19" t="s">
        <v>56</v>
      </c>
      <c r="D12" s="191">
        <v>2500</v>
      </c>
      <c r="E12" s="184"/>
      <c r="F12" s="36"/>
      <c r="G12" s="188">
        <v>2000</v>
      </c>
      <c r="H12" s="184"/>
      <c r="I12" s="36"/>
      <c r="J12" s="188">
        <v>2000</v>
      </c>
      <c r="K12" s="184"/>
      <c r="L12" s="36"/>
      <c r="M12" s="188">
        <v>3500</v>
      </c>
      <c r="N12" s="184"/>
      <c r="O12" s="36"/>
      <c r="P12" s="34">
        <f t="shared" si="1"/>
        <v>10000</v>
      </c>
      <c r="Q12" s="35">
        <f t="shared" si="0"/>
        <v>2.406159769008662E-2</v>
      </c>
      <c r="R12" s="33">
        <f>P12/'التدفقات التقديرية'!$P$17</f>
        <v>1.9813099073816873E-3</v>
      </c>
    </row>
    <row r="13" spans="3:18" ht="21.75" customHeight="1" x14ac:dyDescent="0.25">
      <c r="C13" s="19" t="s">
        <v>58</v>
      </c>
      <c r="D13" s="191">
        <v>1250</v>
      </c>
      <c r="E13" s="184"/>
      <c r="F13" s="36"/>
      <c r="G13" s="188">
        <v>1250</v>
      </c>
      <c r="H13" s="184"/>
      <c r="I13" s="36"/>
      <c r="J13" s="188">
        <v>1250</v>
      </c>
      <c r="K13" s="184"/>
      <c r="L13" s="36"/>
      <c r="M13" s="188">
        <v>1250</v>
      </c>
      <c r="N13" s="184"/>
      <c r="O13" s="36"/>
      <c r="P13" s="34">
        <f t="shared" si="1"/>
        <v>5000</v>
      </c>
      <c r="Q13" s="35">
        <f t="shared" si="0"/>
        <v>1.203079884504331E-2</v>
      </c>
      <c r="R13" s="33">
        <f>P13/'التدفقات التقديرية'!$P$17</f>
        <v>9.9065495369084363E-4</v>
      </c>
    </row>
    <row r="14" spans="3:18" ht="21.75" customHeight="1" x14ac:dyDescent="0.25">
      <c r="C14" s="19" t="s">
        <v>57</v>
      </c>
      <c r="D14" s="191">
        <v>500</v>
      </c>
      <c r="E14" s="184"/>
      <c r="F14" s="36"/>
      <c r="G14" s="188">
        <v>1000</v>
      </c>
      <c r="H14" s="184"/>
      <c r="I14" s="36"/>
      <c r="J14" s="188">
        <v>1000</v>
      </c>
      <c r="K14" s="184"/>
      <c r="L14" s="36"/>
      <c r="M14" s="188">
        <v>500</v>
      </c>
      <c r="N14" s="184"/>
      <c r="O14" s="36"/>
      <c r="P14" s="34">
        <f t="shared" si="1"/>
        <v>3000</v>
      </c>
      <c r="Q14" s="35">
        <f t="shared" si="0"/>
        <v>7.2184793070259861E-3</v>
      </c>
      <c r="R14" s="33">
        <f>P14/'التدفقات التقديرية'!$P$17</f>
        <v>5.9439297221450607E-4</v>
      </c>
    </row>
    <row r="15" spans="3:18" ht="21.75" customHeight="1" x14ac:dyDescent="0.25">
      <c r="C15" s="19" t="s">
        <v>46</v>
      </c>
      <c r="D15" s="184">
        <v>4000</v>
      </c>
      <c r="E15" s="185"/>
      <c r="F15" s="185"/>
      <c r="G15" s="185">
        <v>4000</v>
      </c>
      <c r="H15" s="185"/>
      <c r="I15" s="185"/>
      <c r="J15" s="185">
        <v>4000</v>
      </c>
      <c r="K15" s="185"/>
      <c r="L15" s="185"/>
      <c r="M15" s="185">
        <v>4000</v>
      </c>
      <c r="N15" s="185"/>
      <c r="O15" s="185"/>
      <c r="P15" s="34">
        <f>SUM(D15:O15)</f>
        <v>16000</v>
      </c>
      <c r="Q15" s="35">
        <f t="shared" si="0"/>
        <v>3.8498556304138593E-2</v>
      </c>
      <c r="R15" s="33">
        <f>P15/'التدفقات التقديرية'!$P$17</f>
        <v>3.1700958518106992E-3</v>
      </c>
    </row>
    <row r="16" spans="3:18" ht="21.75" customHeight="1" x14ac:dyDescent="0.25">
      <c r="C16" s="19" t="s">
        <v>47</v>
      </c>
      <c r="D16" s="184">
        <v>0</v>
      </c>
      <c r="E16" s="185"/>
      <c r="F16" s="185"/>
      <c r="G16" s="185">
        <v>0</v>
      </c>
      <c r="H16" s="185"/>
      <c r="I16" s="185"/>
      <c r="J16" s="185">
        <v>2000</v>
      </c>
      <c r="K16" s="185"/>
      <c r="L16" s="185"/>
      <c r="M16" s="185">
        <v>0</v>
      </c>
      <c r="N16" s="185"/>
      <c r="O16" s="185"/>
      <c r="P16" s="34">
        <f t="shared" ref="P16" si="2">SUM(D16:O16)</f>
        <v>2000</v>
      </c>
      <c r="Q16" s="35">
        <f t="shared" si="0"/>
        <v>4.8123195380173241E-3</v>
      </c>
      <c r="R16" s="33">
        <f>P16/'التدفقات التقديرية'!$P$17</f>
        <v>3.962619814763374E-4</v>
      </c>
    </row>
    <row r="17" spans="3:18" ht="21" customHeight="1" x14ac:dyDescent="0.25">
      <c r="C17" s="19" t="s">
        <v>50</v>
      </c>
      <c r="D17" s="184">
        <v>3250</v>
      </c>
      <c r="E17" s="185"/>
      <c r="F17" s="36"/>
      <c r="G17" s="188">
        <v>3250</v>
      </c>
      <c r="H17" s="184"/>
      <c r="I17" s="36"/>
      <c r="J17" s="188">
        <v>3250</v>
      </c>
      <c r="K17" s="184"/>
      <c r="L17" s="36"/>
      <c r="M17" s="188">
        <v>3250</v>
      </c>
      <c r="N17" s="184"/>
      <c r="O17" s="36"/>
      <c r="P17" s="34">
        <f>M17+J17+G17+D17</f>
        <v>13000</v>
      </c>
      <c r="Q17" s="35">
        <f t="shared" si="0"/>
        <v>3.1280076997112612E-2</v>
      </c>
      <c r="R17" s="33">
        <f>P17/'التدفقات التقديرية'!$P$17</f>
        <v>2.5757028795961932E-3</v>
      </c>
    </row>
    <row r="18" spans="3:18" ht="21.75" customHeight="1" x14ac:dyDescent="0.25">
      <c r="C18" s="19" t="s">
        <v>51</v>
      </c>
      <c r="D18" s="184">
        <v>1650</v>
      </c>
      <c r="E18" s="185"/>
      <c r="F18" s="185"/>
      <c r="G18" s="185">
        <v>1650</v>
      </c>
      <c r="H18" s="185"/>
      <c r="I18" s="185"/>
      <c r="J18" s="185">
        <v>1650</v>
      </c>
      <c r="K18" s="185"/>
      <c r="L18" s="185"/>
      <c r="M18" s="185">
        <v>1650</v>
      </c>
      <c r="N18" s="185"/>
      <c r="O18" s="185"/>
      <c r="P18" s="34">
        <f t="shared" ref="P18:P19" si="3">SUM(D18:O18)</f>
        <v>6600</v>
      </c>
      <c r="Q18" s="35">
        <f t="shared" si="0"/>
        <v>1.5880654475457171E-2</v>
      </c>
      <c r="R18" s="33">
        <f>P18/'التدفقات التقديرية'!$P$17</f>
        <v>1.3076645388719135E-3</v>
      </c>
    </row>
    <row r="19" spans="3:18" ht="20.25" customHeight="1" x14ac:dyDescent="0.25">
      <c r="C19" s="19" t="s">
        <v>52</v>
      </c>
      <c r="D19" s="184">
        <v>2500</v>
      </c>
      <c r="E19" s="185"/>
      <c r="F19" s="185"/>
      <c r="G19" s="185">
        <v>2500</v>
      </c>
      <c r="H19" s="185"/>
      <c r="I19" s="185"/>
      <c r="J19" s="185">
        <v>2500</v>
      </c>
      <c r="K19" s="185"/>
      <c r="L19" s="185"/>
      <c r="M19" s="185">
        <v>2500</v>
      </c>
      <c r="N19" s="185"/>
      <c r="O19" s="185"/>
      <c r="P19" s="34">
        <f t="shared" si="3"/>
        <v>10000</v>
      </c>
      <c r="Q19" s="35">
        <f t="shared" si="0"/>
        <v>2.406159769008662E-2</v>
      </c>
      <c r="R19" s="33">
        <f>P19/'التدفقات التقديرية'!$P$17</f>
        <v>1.9813099073816873E-3</v>
      </c>
    </row>
    <row r="20" spans="3:18" ht="21.75" customHeight="1" x14ac:dyDescent="0.25">
      <c r="C20" s="19" t="s">
        <v>54</v>
      </c>
      <c r="D20" s="184">
        <v>40000</v>
      </c>
      <c r="E20" s="185"/>
      <c r="F20" s="185"/>
      <c r="G20" s="185">
        <v>0</v>
      </c>
      <c r="H20" s="185"/>
      <c r="I20" s="185"/>
      <c r="J20" s="185">
        <v>0</v>
      </c>
      <c r="K20" s="185"/>
      <c r="L20" s="185"/>
      <c r="M20" s="185">
        <v>0</v>
      </c>
      <c r="N20" s="185"/>
      <c r="O20" s="185"/>
      <c r="P20" s="34">
        <f>SUM(D20:O20)</f>
        <v>40000</v>
      </c>
      <c r="Q20" s="35">
        <f t="shared" si="0"/>
        <v>9.6246390760346481E-2</v>
      </c>
      <c r="R20" s="33">
        <f>P20/'التدفقات التقديرية'!$P$17</f>
        <v>7.925239629526749E-3</v>
      </c>
    </row>
    <row r="21" spans="3:18" s="16" customFormat="1" ht="32.25" customHeight="1" x14ac:dyDescent="0.25">
      <c r="C21" s="20" t="s">
        <v>38</v>
      </c>
      <c r="D21" s="189">
        <f>SUM(D8:F20)</f>
        <v>130650</v>
      </c>
      <c r="E21" s="190"/>
      <c r="F21" s="13">
        <f>SUM(F8:F18)</f>
        <v>0</v>
      </c>
      <c r="G21" s="181">
        <f>SUM(G8:I20)</f>
        <v>100650</v>
      </c>
      <c r="H21" s="181"/>
      <c r="I21" s="13">
        <f>SUM(I8:I18)</f>
        <v>0</v>
      </c>
      <c r="J21" s="190">
        <f>SUM(J8:K20)</f>
        <v>92650</v>
      </c>
      <c r="K21" s="190"/>
      <c r="L21" s="13">
        <f>SUM(L8:L18)</f>
        <v>0</v>
      </c>
      <c r="M21" s="181">
        <f>SUM(M8:O20)</f>
        <v>91650</v>
      </c>
      <c r="N21" s="181"/>
      <c r="O21" s="14">
        <f>SUM(O8:O18)</f>
        <v>0</v>
      </c>
      <c r="P21" s="14">
        <f>SUM(P8:P20)</f>
        <v>415600</v>
      </c>
      <c r="Q21" s="15">
        <f t="shared" si="0"/>
        <v>1</v>
      </c>
      <c r="R21" s="33">
        <f>P21/'التدفقات التقديرية'!$P$17</f>
        <v>8.2343239750782921E-2</v>
      </c>
    </row>
    <row r="22" spans="3:18" x14ac:dyDescent="0.25">
      <c r="C22" s="17"/>
      <c r="D22" s="156"/>
      <c r="E22" s="156"/>
    </row>
    <row r="23" spans="3:18" x14ac:dyDescent="0.25">
      <c r="D23" s="156"/>
      <c r="E23" s="156"/>
    </row>
    <row r="24" spans="3:18" x14ac:dyDescent="0.25">
      <c r="J24" s="18"/>
    </row>
  </sheetData>
  <mergeCells count="69">
    <mergeCell ref="M11:N11"/>
    <mergeCell ref="M12:N12"/>
    <mergeCell ref="D14:E14"/>
    <mergeCell ref="G14:H14"/>
    <mergeCell ref="J14:K14"/>
    <mergeCell ref="M14:N14"/>
    <mergeCell ref="D13:E13"/>
    <mergeCell ref="G13:H13"/>
    <mergeCell ref="J13:K13"/>
    <mergeCell ref="M13:N13"/>
    <mergeCell ref="J11:K11"/>
    <mergeCell ref="J12:K12"/>
    <mergeCell ref="D22:E23"/>
    <mergeCell ref="D11:E11"/>
    <mergeCell ref="D12:E12"/>
    <mergeCell ref="G11:H11"/>
    <mergeCell ref="G12:H12"/>
    <mergeCell ref="D20:F20"/>
    <mergeCell ref="G20:I20"/>
    <mergeCell ref="D19:F19"/>
    <mergeCell ref="G19:I19"/>
    <mergeCell ref="D15:F15"/>
    <mergeCell ref="G15:I15"/>
    <mergeCell ref="J20:L20"/>
    <mergeCell ref="M20:O20"/>
    <mergeCell ref="D21:E21"/>
    <mergeCell ref="G21:H21"/>
    <mergeCell ref="J21:K21"/>
    <mergeCell ref="M21:N21"/>
    <mergeCell ref="J19:L19"/>
    <mergeCell ref="M19:O19"/>
    <mergeCell ref="D17:E17"/>
    <mergeCell ref="G17:H17"/>
    <mergeCell ref="J17:K17"/>
    <mergeCell ref="M17:N17"/>
    <mergeCell ref="D18:F18"/>
    <mergeCell ref="G18:I18"/>
    <mergeCell ref="J18:L18"/>
    <mergeCell ref="M18:O18"/>
    <mergeCell ref="J15:L15"/>
    <mergeCell ref="M15:O15"/>
    <mergeCell ref="D16:F16"/>
    <mergeCell ref="G16:I16"/>
    <mergeCell ref="J16:L16"/>
    <mergeCell ref="M16:O16"/>
    <mergeCell ref="D10:F10"/>
    <mergeCell ref="G10:I10"/>
    <mergeCell ref="J10:L10"/>
    <mergeCell ref="M10:O10"/>
    <mergeCell ref="D8:F8"/>
    <mergeCell ref="G8:I8"/>
    <mergeCell ref="J8:L8"/>
    <mergeCell ref="M8:O8"/>
    <mergeCell ref="D9:F9"/>
    <mergeCell ref="G9:I9"/>
    <mergeCell ref="J9:L9"/>
    <mergeCell ref="M9:O9"/>
    <mergeCell ref="R5:R7"/>
    <mergeCell ref="D6:F7"/>
    <mergeCell ref="G6:I7"/>
    <mergeCell ref="J6:L7"/>
    <mergeCell ref="M6:O7"/>
    <mergeCell ref="P6:P7"/>
    <mergeCell ref="Q5:Q7"/>
    <mergeCell ref="C1:P1"/>
    <mergeCell ref="C2:P3"/>
    <mergeCell ref="C4:P4"/>
    <mergeCell ref="C5:C7"/>
    <mergeCell ref="D5:P5"/>
  </mergeCells>
  <pageMargins left="0.7" right="0.7" top="0.75" bottom="0.75" header="0.3" footer="0.3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87603-F876-475D-B27E-634DDF71DBDF}">
  <sheetPr>
    <pageSetUpPr fitToPage="1"/>
  </sheetPr>
  <dimension ref="C1:R20"/>
  <sheetViews>
    <sheetView showGridLines="0" rightToLeft="1" zoomScale="73" zoomScaleNormal="100" workbookViewId="0">
      <selection activeCell="R12" sqref="R12"/>
    </sheetView>
  </sheetViews>
  <sheetFormatPr defaultColWidth="9.140625" defaultRowHeight="15" x14ac:dyDescent="0.25"/>
  <cols>
    <col min="1" max="2" width="9.140625" style="1"/>
    <col min="3" max="3" width="24" style="1" bestFit="1" customWidth="1"/>
    <col min="4" max="4" width="10.28515625" style="1" bestFit="1" customWidth="1"/>
    <col min="5" max="5" width="10.140625" style="1" customWidth="1"/>
    <col min="6" max="6" width="10.28515625" style="1" hidden="1" customWidth="1"/>
    <col min="7" max="7" width="10.28515625" style="1" bestFit="1" customWidth="1"/>
    <col min="8" max="8" width="10.140625" style="1" customWidth="1"/>
    <col min="9" max="9" width="10.28515625" style="1" hidden="1" customWidth="1"/>
    <col min="10" max="10" width="10.28515625" style="1" bestFit="1" customWidth="1"/>
    <col min="11" max="11" width="10.140625" style="1" customWidth="1"/>
    <col min="12" max="12" width="10.28515625" style="1" hidden="1" customWidth="1"/>
    <col min="13" max="13" width="10.28515625" style="1" bestFit="1" customWidth="1"/>
    <col min="14" max="14" width="10.140625" style="1" customWidth="1"/>
    <col min="15" max="15" width="10.28515625" style="1" hidden="1" customWidth="1"/>
    <col min="16" max="16" width="14" style="1" bestFit="1" customWidth="1"/>
    <col min="17" max="17" width="10.28515625" style="1" bestFit="1" customWidth="1"/>
    <col min="18" max="18" width="13" style="1" bestFit="1" customWidth="1"/>
    <col min="19" max="16384" width="9.140625" style="1"/>
  </cols>
  <sheetData>
    <row r="1" spans="3:18" ht="25.5" customHeight="1" x14ac:dyDescent="0.25"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3:18" ht="33" x14ac:dyDescent="0.25">
      <c r="C2" s="162" t="s">
        <v>62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1"/>
      <c r="R2" s="11"/>
    </row>
    <row r="3" spans="3:18" ht="20.25" customHeight="1" x14ac:dyDescent="0.25"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2"/>
      <c r="R3" s="12"/>
    </row>
    <row r="4" spans="3:18" ht="33" x14ac:dyDescent="0.25"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2"/>
      <c r="R4" s="12"/>
    </row>
    <row r="5" spans="3:18" ht="36" customHeight="1" x14ac:dyDescent="0.25">
      <c r="C5" s="164" t="s">
        <v>30</v>
      </c>
      <c r="D5" s="165" t="s">
        <v>40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74" t="s">
        <v>4</v>
      </c>
      <c r="R5" s="167" t="s">
        <v>41</v>
      </c>
    </row>
    <row r="6" spans="3:18" ht="23.25" customHeight="1" x14ac:dyDescent="0.25">
      <c r="C6" s="164"/>
      <c r="D6" s="170" t="s">
        <v>31</v>
      </c>
      <c r="E6" s="171"/>
      <c r="F6" s="171"/>
      <c r="G6" s="171" t="s">
        <v>7</v>
      </c>
      <c r="H6" s="171"/>
      <c r="I6" s="171"/>
      <c r="J6" s="171" t="s">
        <v>8</v>
      </c>
      <c r="K6" s="171"/>
      <c r="L6" s="171"/>
      <c r="M6" s="171" t="s">
        <v>9</v>
      </c>
      <c r="N6" s="171"/>
      <c r="O6" s="171"/>
      <c r="P6" s="171" t="s">
        <v>10</v>
      </c>
      <c r="Q6" s="171"/>
      <c r="R6" s="168"/>
    </row>
    <row r="7" spans="3:18" s="3" customFormat="1" ht="16.5" customHeight="1" x14ac:dyDescent="0.25">
      <c r="C7" s="164"/>
      <c r="D7" s="172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69"/>
    </row>
    <row r="8" spans="3:18" ht="22.5" customHeight="1" x14ac:dyDescent="0.25">
      <c r="C8" s="19" t="s">
        <v>42</v>
      </c>
      <c r="D8" s="175">
        <v>14000</v>
      </c>
      <c r="E8" s="176"/>
      <c r="F8" s="176"/>
      <c r="G8" s="176">
        <v>14000</v>
      </c>
      <c r="H8" s="176"/>
      <c r="I8" s="176"/>
      <c r="J8" s="176">
        <v>14000</v>
      </c>
      <c r="K8" s="176"/>
      <c r="L8" s="176"/>
      <c r="M8" s="176">
        <v>14000</v>
      </c>
      <c r="N8" s="176"/>
      <c r="O8" s="176"/>
      <c r="P8" s="29">
        <f>SUM(D8:O8)</f>
        <v>56000</v>
      </c>
      <c r="Q8" s="26">
        <f t="shared" ref="Q8:Q17" si="0">P8/$P$17</f>
        <v>0.51094890510948909</v>
      </c>
      <c r="R8" s="27">
        <f>P8/'التدفقات التقديرية'!$P$17</f>
        <v>1.1095335481337447E-2</v>
      </c>
    </row>
    <row r="9" spans="3:18" ht="24.75" customHeight="1" x14ac:dyDescent="0.25">
      <c r="C9" s="19" t="s">
        <v>43</v>
      </c>
      <c r="D9" s="177">
        <f>D8*20%</f>
        <v>2800</v>
      </c>
      <c r="E9" s="119"/>
      <c r="F9" s="119"/>
      <c r="G9" s="119">
        <f>G8*20%</f>
        <v>2800</v>
      </c>
      <c r="H9" s="119"/>
      <c r="I9" s="119"/>
      <c r="J9" s="119">
        <f>J8*20%</f>
        <v>2800</v>
      </c>
      <c r="K9" s="119"/>
      <c r="L9" s="119"/>
      <c r="M9" s="119">
        <f>M8*20%</f>
        <v>2800</v>
      </c>
      <c r="N9" s="119"/>
      <c r="O9" s="119"/>
      <c r="P9" s="30">
        <f>SUM(D9:O9)</f>
        <v>11200</v>
      </c>
      <c r="Q9" s="28">
        <f t="shared" si="0"/>
        <v>0.10218978102189781</v>
      </c>
      <c r="R9" s="27">
        <f>P9/'التدفقات التقديرية'!$P$17</f>
        <v>2.2190670962674896E-3</v>
      </c>
    </row>
    <row r="10" spans="3:18" ht="24" customHeight="1" x14ac:dyDescent="0.25">
      <c r="C10" s="19" t="s">
        <v>44</v>
      </c>
      <c r="D10" s="177">
        <f>D8*10%</f>
        <v>1400</v>
      </c>
      <c r="E10" s="119"/>
      <c r="F10" s="119"/>
      <c r="G10" s="119">
        <f>G8*10%</f>
        <v>1400</v>
      </c>
      <c r="H10" s="119"/>
      <c r="I10" s="119"/>
      <c r="J10" s="119">
        <f>J8*10%</f>
        <v>1400</v>
      </c>
      <c r="K10" s="119"/>
      <c r="L10" s="119"/>
      <c r="M10" s="119">
        <f>M8*10%</f>
        <v>1400</v>
      </c>
      <c r="N10" s="119"/>
      <c r="O10" s="119"/>
      <c r="P10" s="30">
        <f>SUM(D10:O10)</f>
        <v>5600</v>
      </c>
      <c r="Q10" s="28">
        <f t="shared" si="0"/>
        <v>5.1094890510948905E-2</v>
      </c>
      <c r="R10" s="27">
        <f>P10/'التدفقات التقديرية'!$P$17</f>
        <v>1.1095335481337448E-3</v>
      </c>
    </row>
    <row r="11" spans="3:18" ht="22.5" customHeight="1" x14ac:dyDescent="0.25">
      <c r="C11" s="19" t="s">
        <v>46</v>
      </c>
      <c r="D11" s="177">
        <v>1500</v>
      </c>
      <c r="E11" s="119"/>
      <c r="F11" s="119"/>
      <c r="G11" s="119">
        <v>1500</v>
      </c>
      <c r="H11" s="119"/>
      <c r="I11" s="119"/>
      <c r="J11" s="119">
        <v>1500</v>
      </c>
      <c r="K11" s="119"/>
      <c r="L11" s="119"/>
      <c r="M11" s="119">
        <v>1500</v>
      </c>
      <c r="N11" s="119"/>
      <c r="O11" s="119"/>
      <c r="P11" s="30">
        <f>SUM(D11:O11)</f>
        <v>6000</v>
      </c>
      <c r="Q11" s="28">
        <f t="shared" si="0"/>
        <v>5.4744525547445258E-2</v>
      </c>
      <c r="R11" s="27">
        <f>P11/'التدفقات التقديرية'!$P$17</f>
        <v>1.1887859444290121E-3</v>
      </c>
    </row>
    <row r="12" spans="3:18" ht="21" customHeight="1" x14ac:dyDescent="0.25">
      <c r="C12" s="19" t="s">
        <v>47</v>
      </c>
      <c r="D12" s="177">
        <v>0</v>
      </c>
      <c r="E12" s="119"/>
      <c r="F12" s="119"/>
      <c r="G12" s="119">
        <v>0</v>
      </c>
      <c r="H12" s="119"/>
      <c r="I12" s="119"/>
      <c r="J12" s="119">
        <v>2000</v>
      </c>
      <c r="K12" s="119"/>
      <c r="L12" s="119"/>
      <c r="M12" s="119">
        <v>0</v>
      </c>
      <c r="N12" s="119"/>
      <c r="O12" s="119"/>
      <c r="P12" s="30">
        <f t="shared" ref="P12" si="1">SUM(D12:O12)</f>
        <v>2000</v>
      </c>
      <c r="Q12" s="28">
        <f t="shared" si="0"/>
        <v>1.824817518248175E-2</v>
      </c>
      <c r="R12" s="27">
        <f>P12/'التدفقات التقديرية'!$P$17</f>
        <v>3.962619814763374E-4</v>
      </c>
    </row>
    <row r="13" spans="3:18" ht="18" customHeight="1" x14ac:dyDescent="0.25">
      <c r="C13" s="19" t="s">
        <v>50</v>
      </c>
      <c r="D13" s="177">
        <v>1400</v>
      </c>
      <c r="E13" s="119"/>
      <c r="F13" s="25"/>
      <c r="G13" s="178">
        <v>1400</v>
      </c>
      <c r="H13" s="177"/>
      <c r="I13" s="25"/>
      <c r="J13" s="178">
        <v>1400</v>
      </c>
      <c r="K13" s="177"/>
      <c r="L13" s="25"/>
      <c r="M13" s="178">
        <v>1400</v>
      </c>
      <c r="N13" s="177"/>
      <c r="O13" s="25"/>
      <c r="P13" s="30">
        <f>M13+J13+G13+D13</f>
        <v>5600</v>
      </c>
      <c r="Q13" s="28">
        <f t="shared" si="0"/>
        <v>5.1094890510948905E-2</v>
      </c>
      <c r="R13" s="27">
        <f>P13/'التدفقات التقديرية'!$P$17</f>
        <v>1.1095335481337448E-3</v>
      </c>
    </row>
    <row r="14" spans="3:18" ht="23.25" customHeight="1" x14ac:dyDescent="0.25">
      <c r="C14" s="19" t="s">
        <v>51</v>
      </c>
      <c r="D14" s="177">
        <v>800</v>
      </c>
      <c r="E14" s="119"/>
      <c r="F14" s="119"/>
      <c r="G14" s="119">
        <v>800</v>
      </c>
      <c r="H14" s="119"/>
      <c r="I14" s="119"/>
      <c r="J14" s="119">
        <v>800</v>
      </c>
      <c r="K14" s="119"/>
      <c r="L14" s="119"/>
      <c r="M14" s="119">
        <v>800</v>
      </c>
      <c r="N14" s="119"/>
      <c r="O14" s="119"/>
      <c r="P14" s="30">
        <f t="shared" ref="P14:P16" si="2">SUM(D14:O14)</f>
        <v>3200</v>
      </c>
      <c r="Q14" s="28">
        <f t="shared" si="0"/>
        <v>2.9197080291970802E-2</v>
      </c>
      <c r="R14" s="27">
        <f>P14/'التدفقات التقديرية'!$P$17</f>
        <v>6.3401917036213986E-4</v>
      </c>
    </row>
    <row r="15" spans="3:18" ht="22.5" customHeight="1" x14ac:dyDescent="0.25">
      <c r="C15" s="19" t="s">
        <v>60</v>
      </c>
      <c r="D15" s="192">
        <v>0</v>
      </c>
      <c r="E15" s="177"/>
      <c r="F15" s="25"/>
      <c r="G15" s="178">
        <v>7500</v>
      </c>
      <c r="H15" s="177"/>
      <c r="I15" s="25"/>
      <c r="J15" s="178">
        <v>0</v>
      </c>
      <c r="K15" s="177"/>
      <c r="L15" s="25"/>
      <c r="M15" s="178">
        <v>7500</v>
      </c>
      <c r="N15" s="177"/>
      <c r="O15" s="25"/>
      <c r="P15" s="30">
        <f t="shared" si="2"/>
        <v>15000</v>
      </c>
      <c r="Q15" s="28">
        <f t="shared" si="0"/>
        <v>0.13686131386861314</v>
      </c>
      <c r="R15" s="27">
        <f>P15/'التدفقات التقديرية'!$P$17</f>
        <v>2.9719648610725307E-3</v>
      </c>
    </row>
    <row r="16" spans="3:18" ht="21" customHeight="1" x14ac:dyDescent="0.25">
      <c r="C16" s="19" t="s">
        <v>52</v>
      </c>
      <c r="D16" s="177">
        <v>1250</v>
      </c>
      <c r="E16" s="119"/>
      <c r="F16" s="119"/>
      <c r="G16" s="119">
        <v>1250</v>
      </c>
      <c r="H16" s="119"/>
      <c r="I16" s="119"/>
      <c r="J16" s="119">
        <v>1250</v>
      </c>
      <c r="K16" s="119"/>
      <c r="L16" s="119"/>
      <c r="M16" s="119">
        <v>1250</v>
      </c>
      <c r="N16" s="119"/>
      <c r="O16" s="119"/>
      <c r="P16" s="30">
        <f t="shared" si="2"/>
        <v>5000</v>
      </c>
      <c r="Q16" s="28">
        <f t="shared" si="0"/>
        <v>4.5620437956204379E-2</v>
      </c>
      <c r="R16" s="27">
        <f>P16/'التدفقات التقديرية'!$P$17</f>
        <v>9.9065495369084363E-4</v>
      </c>
    </row>
    <row r="17" spans="3:18" s="16" customFormat="1" ht="32.25" customHeight="1" x14ac:dyDescent="0.25">
      <c r="C17" s="20" t="s">
        <v>38</v>
      </c>
      <c r="D17" s="189">
        <f>SUM(D8:F16)</f>
        <v>23150</v>
      </c>
      <c r="E17" s="190"/>
      <c r="F17" s="13">
        <f>SUM(F8:F14)</f>
        <v>0</v>
      </c>
      <c r="G17" s="190">
        <f>SUM(G8:I16)</f>
        <v>30650</v>
      </c>
      <c r="H17" s="190"/>
      <c r="I17" s="13">
        <f>SUM(I8:I14)</f>
        <v>0</v>
      </c>
      <c r="J17" s="190">
        <f>SUM(J8:K16)</f>
        <v>25150</v>
      </c>
      <c r="K17" s="190"/>
      <c r="L17" s="13">
        <f>SUM(L8:L14)</f>
        <v>0</v>
      </c>
      <c r="M17" s="190">
        <f>SUM(M8:O16)</f>
        <v>30650</v>
      </c>
      <c r="N17" s="190"/>
      <c r="O17" s="14">
        <f>SUM(O8:O14)</f>
        <v>0</v>
      </c>
      <c r="P17" s="14">
        <f>SUM(P8:P16)</f>
        <v>109600</v>
      </c>
      <c r="Q17" s="15">
        <f t="shared" si="0"/>
        <v>1</v>
      </c>
      <c r="R17" s="27">
        <f>P17/'التدفقات التقديرية'!$P$17</f>
        <v>2.1715156584903292E-2</v>
      </c>
    </row>
    <row r="18" spans="3:18" x14ac:dyDescent="0.25">
      <c r="C18" s="17"/>
      <c r="D18" s="156"/>
      <c r="E18" s="156"/>
    </row>
    <row r="19" spans="3:18" x14ac:dyDescent="0.25">
      <c r="D19" s="156"/>
      <c r="E19" s="156"/>
    </row>
    <row r="20" spans="3:18" x14ac:dyDescent="0.25">
      <c r="J20" s="18"/>
    </row>
  </sheetData>
  <mergeCells count="53">
    <mergeCell ref="D18:E19"/>
    <mergeCell ref="D15:E15"/>
    <mergeCell ref="G15:H15"/>
    <mergeCell ref="J15:K15"/>
    <mergeCell ref="M15:N15"/>
    <mergeCell ref="D17:E17"/>
    <mergeCell ref="G17:H17"/>
    <mergeCell ref="J17:K17"/>
    <mergeCell ref="M17:N17"/>
    <mergeCell ref="D14:F14"/>
    <mergeCell ref="G14:I14"/>
    <mergeCell ref="J14:L14"/>
    <mergeCell ref="M14:O14"/>
    <mergeCell ref="D16:F16"/>
    <mergeCell ref="G16:I16"/>
    <mergeCell ref="J16:L16"/>
    <mergeCell ref="M16:O16"/>
    <mergeCell ref="D12:F12"/>
    <mergeCell ref="G12:I12"/>
    <mergeCell ref="J12:L12"/>
    <mergeCell ref="M12:O12"/>
    <mergeCell ref="D13:E13"/>
    <mergeCell ref="G13:H13"/>
    <mergeCell ref="J13:K13"/>
    <mergeCell ref="M13:N13"/>
    <mergeCell ref="D11:F11"/>
    <mergeCell ref="G11:I11"/>
    <mergeCell ref="J11:L11"/>
    <mergeCell ref="M11:O11"/>
    <mergeCell ref="D10:F10"/>
    <mergeCell ref="G10:I10"/>
    <mergeCell ref="J10:L10"/>
    <mergeCell ref="M10:O10"/>
    <mergeCell ref="D8:F8"/>
    <mergeCell ref="G8:I8"/>
    <mergeCell ref="J8:L8"/>
    <mergeCell ref="M8:O8"/>
    <mergeCell ref="D9:F9"/>
    <mergeCell ref="G9:I9"/>
    <mergeCell ref="J9:L9"/>
    <mergeCell ref="M9:O9"/>
    <mergeCell ref="R5:R7"/>
    <mergeCell ref="D6:F7"/>
    <mergeCell ref="G6:I7"/>
    <mergeCell ref="J6:L7"/>
    <mergeCell ref="M6:O7"/>
    <mergeCell ref="P6:P7"/>
    <mergeCell ref="Q5:Q7"/>
    <mergeCell ref="C1:P1"/>
    <mergeCell ref="C2:P3"/>
    <mergeCell ref="C4:P4"/>
    <mergeCell ref="C5:C7"/>
    <mergeCell ref="D5:P5"/>
  </mergeCells>
  <pageMargins left="0.7" right="0.7" top="0.75" bottom="0.75" header="0.3" footer="0.3"/>
  <pageSetup paperSize="9"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844ED-A6A5-452B-897E-BD495C11C03E}">
  <dimension ref="A1:S51"/>
  <sheetViews>
    <sheetView showGridLines="0" rightToLeft="1" zoomScale="72" workbookViewId="0">
      <selection activeCell="O48" sqref="O48"/>
    </sheetView>
  </sheetViews>
  <sheetFormatPr defaultColWidth="9.140625" defaultRowHeight="15" x14ac:dyDescent="0.25"/>
  <cols>
    <col min="1" max="1" width="8.7109375" style="1" customWidth="1"/>
    <col min="2" max="2" width="46.140625" style="1" bestFit="1" customWidth="1"/>
    <col min="3" max="3" width="19.85546875" style="1" bestFit="1" customWidth="1"/>
    <col min="4" max="4" width="3.42578125" style="1" customWidth="1"/>
    <col min="5" max="5" width="10.7109375" style="1" hidden="1" customWidth="1"/>
    <col min="6" max="6" width="10.7109375" style="1" bestFit="1" customWidth="1"/>
    <col min="7" max="7" width="10.28515625" style="1" customWidth="1"/>
    <col min="8" max="8" width="10.7109375" style="1" hidden="1" customWidth="1"/>
    <col min="9" max="10" width="10.7109375" style="1" bestFit="1" customWidth="1"/>
    <col min="11" max="11" width="10.7109375" style="1" hidden="1" customWidth="1"/>
    <col min="12" max="12" width="10.7109375" style="1" bestFit="1" customWidth="1"/>
    <col min="13" max="13" width="10.5703125" style="1" customWidth="1"/>
    <col min="14" max="14" width="10.7109375" style="1" hidden="1" customWidth="1"/>
    <col min="15" max="15" width="15" style="1" bestFit="1" customWidth="1"/>
    <col min="16" max="18" width="9.85546875" style="1" bestFit="1" customWidth="1"/>
    <col min="19" max="16384" width="9.140625" style="1"/>
  </cols>
  <sheetData>
    <row r="1" spans="1:19" ht="15.75" x14ac:dyDescent="0.25">
      <c r="N1" s="40"/>
    </row>
    <row r="2" spans="1:19" x14ac:dyDescent="0.25">
      <c r="B2" s="162" t="s">
        <v>114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9" x14ac:dyDescent="0.2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9" x14ac:dyDescent="0.25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9" ht="15.75" x14ac:dyDescent="0.25">
      <c r="N5" s="40"/>
    </row>
    <row r="6" spans="1:19" ht="24.95" customHeight="1" x14ac:dyDescent="0.25">
      <c r="A6" s="10"/>
      <c r="B6" s="97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9" ht="24.95" customHeight="1" x14ac:dyDescent="0.25">
      <c r="B7" s="193" t="s">
        <v>30</v>
      </c>
      <c r="C7" s="196" t="s">
        <v>112</v>
      </c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8"/>
      <c r="P7" s="88"/>
    </row>
    <row r="8" spans="1:19" ht="20.100000000000001" customHeight="1" x14ac:dyDescent="0.25">
      <c r="B8" s="194"/>
      <c r="C8" s="199" t="s">
        <v>31</v>
      </c>
      <c r="D8" s="199"/>
      <c r="E8" s="199"/>
      <c r="F8" s="199" t="s">
        <v>7</v>
      </c>
      <c r="G8" s="199"/>
      <c r="H8" s="199"/>
      <c r="I8" s="199" t="s">
        <v>8</v>
      </c>
      <c r="J8" s="199"/>
      <c r="K8" s="199"/>
      <c r="L8" s="199" t="s">
        <v>9</v>
      </c>
      <c r="M8" s="199"/>
      <c r="N8" s="199"/>
      <c r="O8" s="208" t="s">
        <v>10</v>
      </c>
    </row>
    <row r="9" spans="1:19" s="3" customFormat="1" ht="20.100000000000001" customHeight="1" x14ac:dyDescent="0.25">
      <c r="B9" s="195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9"/>
    </row>
    <row r="10" spans="1:19" s="3" customFormat="1" ht="25.5" customHeight="1" x14ac:dyDescent="0.25">
      <c r="B10" s="58" t="s">
        <v>66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1"/>
    </row>
    <row r="11" spans="1:19" ht="24.95" customHeight="1" x14ac:dyDescent="0.25">
      <c r="B11" s="59" t="s">
        <v>67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2"/>
      <c r="O11" s="56">
        <v>2700000</v>
      </c>
      <c r="P11" s="7"/>
      <c r="Q11" s="7"/>
    </row>
    <row r="12" spans="1:19" ht="24.95" customHeight="1" x14ac:dyDescent="0.25">
      <c r="B12" s="59" t="s">
        <v>68</v>
      </c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5"/>
      <c r="O12" s="56">
        <v>900000</v>
      </c>
      <c r="P12" s="7"/>
    </row>
    <row r="13" spans="1:19" ht="24.95" customHeight="1" x14ac:dyDescent="0.25">
      <c r="B13" s="59" t="s">
        <v>69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7"/>
      <c r="O13" s="57">
        <v>150000</v>
      </c>
    </row>
    <row r="14" spans="1:19" ht="24.95" customHeight="1" x14ac:dyDescent="0.25">
      <c r="B14" s="59" t="s">
        <v>70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2"/>
      <c r="O14" s="57">
        <v>600000</v>
      </c>
    </row>
    <row r="15" spans="1:19" ht="24.95" customHeight="1" x14ac:dyDescent="0.25">
      <c r="B15" s="59" t="s">
        <v>71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2"/>
      <c r="O15" s="57">
        <v>0</v>
      </c>
      <c r="Q15" s="7"/>
    </row>
    <row r="16" spans="1:19" ht="24.95" customHeight="1" x14ac:dyDescent="0.25">
      <c r="B16" s="59" t="s">
        <v>72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2"/>
      <c r="O16" s="57">
        <v>88000</v>
      </c>
      <c r="Q16" s="7"/>
      <c r="S16" s="7"/>
    </row>
    <row r="17" spans="1:19" ht="24.95" customHeight="1" x14ac:dyDescent="0.25">
      <c r="B17" s="59" t="s">
        <v>64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2"/>
      <c r="O17" s="57">
        <v>300000</v>
      </c>
      <c r="Q17" s="7"/>
      <c r="S17" s="7"/>
    </row>
    <row r="18" spans="1:19" ht="24.95" customHeight="1" x14ac:dyDescent="0.25">
      <c r="B18" s="59" t="s">
        <v>65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2"/>
      <c r="O18" s="57">
        <v>150000</v>
      </c>
      <c r="Q18" s="7"/>
      <c r="S18" s="7"/>
    </row>
    <row r="19" spans="1:19" ht="24.95" customHeight="1" x14ac:dyDescent="0.25">
      <c r="A19" s="62"/>
      <c r="B19" s="96" t="s">
        <v>73</v>
      </c>
      <c r="C19" s="212"/>
      <c r="D19" s="213"/>
      <c r="E19" s="213"/>
      <c r="F19" s="213"/>
      <c r="G19" s="213"/>
      <c r="H19" s="213"/>
      <c r="I19" s="213"/>
      <c r="J19" s="213"/>
      <c r="K19" s="213"/>
      <c r="L19" s="213"/>
      <c r="M19" s="214"/>
      <c r="N19" s="54"/>
      <c r="O19" s="54">
        <f>SUM(O11:O18)</f>
        <v>4888000</v>
      </c>
      <c r="P19" s="7"/>
      <c r="Q19" s="7"/>
    </row>
    <row r="20" spans="1:19" s="3" customFormat="1" ht="25.5" customHeight="1" x14ac:dyDescent="0.25">
      <c r="B20" s="21" t="s">
        <v>74</v>
      </c>
      <c r="C20" s="215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2"/>
      <c r="O20" s="55">
        <v>18250</v>
      </c>
    </row>
    <row r="21" spans="1:19" ht="24.95" customHeight="1" x14ac:dyDescent="0.25">
      <c r="B21" s="21" t="s">
        <v>75</v>
      </c>
      <c r="C21" s="215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2"/>
      <c r="O21" s="55"/>
    </row>
    <row r="22" spans="1:19" ht="24.95" customHeight="1" x14ac:dyDescent="0.25">
      <c r="B22" s="21" t="s">
        <v>76</v>
      </c>
      <c r="C22" s="215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2"/>
      <c r="O22" s="55"/>
    </row>
    <row r="23" spans="1:19" ht="24.95" customHeight="1" x14ac:dyDescent="0.25">
      <c r="B23" s="21"/>
      <c r="C23" s="215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2"/>
      <c r="O23" s="55"/>
    </row>
    <row r="24" spans="1:19" ht="24.95" customHeight="1" x14ac:dyDescent="0.25">
      <c r="A24" s="62"/>
      <c r="B24" s="101" t="s">
        <v>73</v>
      </c>
      <c r="C24" s="219"/>
      <c r="D24" s="220"/>
      <c r="E24" s="220"/>
      <c r="F24" s="220"/>
      <c r="G24" s="220"/>
      <c r="H24" s="220"/>
      <c r="I24" s="220"/>
      <c r="J24" s="220"/>
      <c r="K24" s="220"/>
      <c r="L24" s="220"/>
      <c r="M24" s="221"/>
      <c r="N24" s="102">
        <f t="shared" ref="N24" si="0">SUM(N21:N23)</f>
        <v>0</v>
      </c>
      <c r="O24" s="103">
        <f>SUM(O20:O23)</f>
        <v>18250</v>
      </c>
    </row>
    <row r="25" spans="1:19" ht="7.5" customHeight="1" x14ac:dyDescent="0.25">
      <c r="A25" s="62"/>
      <c r="B25" s="67"/>
      <c r="C25" s="216"/>
      <c r="D25" s="217"/>
      <c r="E25" s="217"/>
      <c r="F25" s="217"/>
      <c r="G25" s="217"/>
      <c r="H25" s="217"/>
      <c r="I25" s="217"/>
      <c r="J25" s="217"/>
      <c r="K25" s="217"/>
      <c r="L25" s="217"/>
      <c r="M25" s="218"/>
      <c r="N25" s="78"/>
      <c r="O25" s="83"/>
    </row>
    <row r="26" spans="1:19" s="42" customFormat="1" ht="24.95" customHeight="1" x14ac:dyDescent="0.25">
      <c r="A26" s="63"/>
      <c r="B26" s="66" t="s">
        <v>77</v>
      </c>
      <c r="C26" s="222"/>
      <c r="D26" s="223"/>
      <c r="E26" s="223"/>
      <c r="F26" s="223"/>
      <c r="G26" s="223"/>
      <c r="H26" s="223"/>
      <c r="I26" s="223"/>
      <c r="J26" s="223"/>
      <c r="K26" s="223"/>
      <c r="L26" s="223"/>
      <c r="M26" s="224"/>
      <c r="N26" s="94">
        <f t="shared" ref="N26" si="1">N24+N19</f>
        <v>0</v>
      </c>
      <c r="O26" s="95">
        <f>O24+O19</f>
        <v>4906250</v>
      </c>
      <c r="P26" s="41">
        <f>C26+F26+I26+L26</f>
        <v>0</v>
      </c>
    </row>
    <row r="27" spans="1:19" ht="24.95" customHeight="1" x14ac:dyDescent="0.25">
      <c r="A27" s="62"/>
      <c r="B27" s="60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43"/>
      <c r="O27" s="44"/>
    </row>
    <row r="28" spans="1:19" s="3" customFormat="1" ht="25.5" customHeight="1" x14ac:dyDescent="0.25">
      <c r="A28" s="64"/>
      <c r="B28" s="59" t="s">
        <v>78</v>
      </c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55"/>
      <c r="O28" s="55">
        <v>250000</v>
      </c>
    </row>
    <row r="29" spans="1:19" ht="24.95" customHeight="1" x14ac:dyDescent="0.25">
      <c r="A29" s="62"/>
      <c r="B29" s="59" t="s">
        <v>79</v>
      </c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55"/>
      <c r="O29" s="55">
        <v>0</v>
      </c>
    </row>
    <row r="30" spans="1:19" ht="24.95" customHeight="1" x14ac:dyDescent="0.25">
      <c r="A30" s="62"/>
      <c r="B30" s="59" t="s">
        <v>80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55"/>
      <c r="O30" s="55">
        <f>SUM(C30:N30)</f>
        <v>0</v>
      </c>
    </row>
    <row r="31" spans="1:19" ht="24.95" customHeight="1" x14ac:dyDescent="0.25">
      <c r="A31" s="62"/>
      <c r="B31" s="59" t="s">
        <v>81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55"/>
      <c r="O31" s="55">
        <f>SUM(C31:N31)</f>
        <v>0</v>
      </c>
    </row>
    <row r="32" spans="1:19" ht="24.95" customHeight="1" x14ac:dyDescent="0.25">
      <c r="A32" s="62"/>
      <c r="B32" s="59" t="s">
        <v>93</v>
      </c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55"/>
      <c r="O32" s="55">
        <v>147500</v>
      </c>
    </row>
    <row r="33" spans="1:16" ht="24.95" customHeight="1" x14ac:dyDescent="0.25">
      <c r="A33" s="62"/>
      <c r="B33" s="61" t="s">
        <v>73</v>
      </c>
      <c r="C33" s="229"/>
      <c r="D33" s="230"/>
      <c r="E33" s="230"/>
      <c r="F33" s="230"/>
      <c r="G33" s="230"/>
      <c r="H33" s="230"/>
      <c r="I33" s="230"/>
      <c r="J33" s="230"/>
      <c r="K33" s="230"/>
      <c r="L33" s="230"/>
      <c r="M33" s="231"/>
      <c r="N33" s="93">
        <f t="shared" ref="N33" si="2">SUM(N29:N32)</f>
        <v>0</v>
      </c>
      <c r="O33" s="92">
        <f>SUM(O28:O32)</f>
        <v>397500</v>
      </c>
    </row>
    <row r="34" spans="1:16" s="3" customFormat="1" ht="25.5" customHeight="1" x14ac:dyDescent="0.25">
      <c r="A34" s="64"/>
      <c r="B34" s="59" t="s">
        <v>82</v>
      </c>
      <c r="C34" s="226"/>
      <c r="D34" s="227"/>
      <c r="E34" s="227"/>
      <c r="F34" s="227"/>
      <c r="G34" s="227"/>
      <c r="H34" s="227"/>
      <c r="I34" s="227"/>
      <c r="J34" s="227"/>
      <c r="K34" s="227"/>
      <c r="L34" s="227"/>
      <c r="M34" s="228"/>
      <c r="N34" s="68"/>
      <c r="O34" s="55">
        <f>SUM(C34:N34)</f>
        <v>0</v>
      </c>
    </row>
    <row r="35" spans="1:16" ht="24.95" customHeight="1" x14ac:dyDescent="0.25">
      <c r="A35" s="62"/>
      <c r="B35" s="59" t="s">
        <v>83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55"/>
      <c r="O35" s="55">
        <v>590000</v>
      </c>
    </row>
    <row r="36" spans="1:16" ht="24.95" customHeight="1" x14ac:dyDescent="0.25">
      <c r="A36" s="62"/>
      <c r="B36" s="21" t="s">
        <v>84</v>
      </c>
      <c r="C36" s="215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55"/>
      <c r="O36" s="55">
        <f>SUM(C36:N36)</f>
        <v>0</v>
      </c>
    </row>
    <row r="37" spans="1:16" ht="24.95" customHeight="1" x14ac:dyDescent="0.25">
      <c r="A37" s="62"/>
      <c r="B37" s="21" t="s">
        <v>85</v>
      </c>
      <c r="C37" s="215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55"/>
      <c r="O37" s="55"/>
    </row>
    <row r="38" spans="1:16" ht="24.95" customHeight="1" x14ac:dyDescent="0.25">
      <c r="A38" s="62"/>
      <c r="B38" s="70" t="s">
        <v>73</v>
      </c>
      <c r="C38" s="232"/>
      <c r="D38" s="233"/>
      <c r="E38" s="233"/>
      <c r="F38" s="233"/>
      <c r="G38" s="233"/>
      <c r="H38" s="233"/>
      <c r="I38" s="233"/>
      <c r="J38" s="233"/>
      <c r="K38" s="233"/>
      <c r="L38" s="233"/>
      <c r="M38" s="234"/>
      <c r="N38" s="86">
        <f t="shared" ref="N38" si="3">SUM(N35:N37)</f>
        <v>0</v>
      </c>
      <c r="O38" s="89">
        <f>SUM(O34:O37)</f>
        <v>590000</v>
      </c>
      <c r="P38" s="88"/>
    </row>
    <row r="39" spans="1:16" ht="7.5" customHeight="1" x14ac:dyDescent="0.25">
      <c r="A39" s="62"/>
      <c r="B39" s="69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81"/>
      <c r="O39" s="87"/>
      <c r="P39" s="88"/>
    </row>
    <row r="40" spans="1:16" s="42" customFormat="1" ht="24.95" customHeight="1" x14ac:dyDescent="0.25">
      <c r="A40" s="63"/>
      <c r="B40" s="98" t="s">
        <v>86</v>
      </c>
      <c r="C40" s="238"/>
      <c r="D40" s="239"/>
      <c r="E40" s="239"/>
      <c r="F40" s="239"/>
      <c r="G40" s="239"/>
      <c r="H40" s="239"/>
      <c r="I40" s="239"/>
      <c r="J40" s="239"/>
      <c r="K40" s="239"/>
      <c r="L40" s="239"/>
      <c r="M40" s="240"/>
      <c r="N40" s="99">
        <f t="shared" ref="N40" si="4">N38+N33</f>
        <v>0</v>
      </c>
      <c r="O40" s="100">
        <f>O38+O33</f>
        <v>987500</v>
      </c>
    </row>
    <row r="41" spans="1:16" s="3" customFormat="1" ht="25.5" customHeight="1" x14ac:dyDescent="0.25">
      <c r="A41" s="64"/>
      <c r="B41" s="71" t="s">
        <v>87</v>
      </c>
      <c r="C41" s="235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55"/>
      <c r="O41" s="85">
        <f>SUM(C41:N41)</f>
        <v>0</v>
      </c>
    </row>
    <row r="42" spans="1:16" ht="24.95" customHeight="1" x14ac:dyDescent="0.25">
      <c r="A42" s="62"/>
      <c r="B42" s="21" t="s">
        <v>88</v>
      </c>
      <c r="C42" s="215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55"/>
      <c r="O42" s="91">
        <v>1000000</v>
      </c>
    </row>
    <row r="43" spans="1:16" ht="24.95" customHeight="1" x14ac:dyDescent="0.25">
      <c r="A43" s="62"/>
      <c r="B43" s="21" t="s">
        <v>89</v>
      </c>
      <c r="C43" s="215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55"/>
      <c r="O43" s="90">
        <f>SUM(C43:N43)</f>
        <v>0</v>
      </c>
    </row>
    <row r="44" spans="1:16" ht="24.95" customHeight="1" x14ac:dyDescent="0.25">
      <c r="A44" s="62"/>
      <c r="B44" s="21" t="s">
        <v>90</v>
      </c>
      <c r="C44" s="215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55"/>
      <c r="O44" s="55">
        <f>SUM(C44:N44)</f>
        <v>0</v>
      </c>
    </row>
    <row r="45" spans="1:16" ht="24.95" customHeight="1" x14ac:dyDescent="0.25">
      <c r="A45" s="62"/>
      <c r="B45" s="72" t="s">
        <v>73</v>
      </c>
      <c r="C45" s="232"/>
      <c r="D45" s="233"/>
      <c r="E45" s="233"/>
      <c r="F45" s="233"/>
      <c r="G45" s="233"/>
      <c r="H45" s="233"/>
      <c r="I45" s="233"/>
      <c r="J45" s="233"/>
      <c r="K45" s="233"/>
      <c r="L45" s="233"/>
      <c r="M45" s="234"/>
      <c r="N45" s="77">
        <f t="shared" ref="N45:O45" si="5">SUM(N42:N44)</f>
        <v>0</v>
      </c>
      <c r="O45" s="80">
        <f t="shared" si="5"/>
        <v>1000000</v>
      </c>
    </row>
    <row r="46" spans="1:16" s="42" customFormat="1" ht="24.95" customHeight="1" x14ac:dyDescent="0.25">
      <c r="A46" s="63"/>
      <c r="B46" s="73" t="s">
        <v>91</v>
      </c>
      <c r="C46" s="245"/>
      <c r="D46" s="246"/>
      <c r="E46" s="246"/>
      <c r="F46" s="246"/>
      <c r="G46" s="246"/>
      <c r="H46" s="246"/>
      <c r="I46" s="246"/>
      <c r="J46" s="246"/>
      <c r="K46" s="246"/>
      <c r="L46" s="246"/>
      <c r="M46" s="247"/>
      <c r="N46" s="76">
        <f>N45</f>
        <v>0</v>
      </c>
      <c r="O46" s="82">
        <f>O45</f>
        <v>1000000</v>
      </c>
    </row>
    <row r="47" spans="1:16" ht="7.5" customHeight="1" x14ac:dyDescent="0.25">
      <c r="A47" s="62"/>
      <c r="B47" s="67"/>
      <c r="C47" s="236"/>
      <c r="D47" s="237"/>
      <c r="E47" s="237"/>
      <c r="F47" s="237"/>
      <c r="G47" s="237"/>
      <c r="H47" s="237"/>
      <c r="I47" s="237"/>
      <c r="J47" s="237"/>
      <c r="K47" s="237"/>
      <c r="L47" s="237"/>
      <c r="M47" s="244"/>
      <c r="N47" s="78"/>
      <c r="O47" s="83"/>
    </row>
    <row r="48" spans="1:16" s="2" customFormat="1" ht="51.75" customHeight="1" thickBot="1" x14ac:dyDescent="0.3">
      <c r="A48" s="65"/>
      <c r="B48" s="74" t="s">
        <v>92</v>
      </c>
      <c r="C48" s="241"/>
      <c r="D48" s="242"/>
      <c r="E48" s="242"/>
      <c r="F48" s="242"/>
      <c r="G48" s="242"/>
      <c r="H48" s="242"/>
      <c r="I48" s="242"/>
      <c r="J48" s="242"/>
      <c r="K48" s="242"/>
      <c r="L48" s="242"/>
      <c r="M48" s="243"/>
      <c r="N48" s="79">
        <f>N46+N40+N26</f>
        <v>0</v>
      </c>
      <c r="O48" s="84">
        <f>O26+O40+O46</f>
        <v>6893750</v>
      </c>
      <c r="P48" s="45">
        <f>C48+F48+I48+L48</f>
        <v>0</v>
      </c>
    </row>
    <row r="49" spans="1:15" ht="15" customHeight="1" thickTop="1" x14ac:dyDescent="0.25">
      <c r="A49" s="17"/>
      <c r="B49" s="75"/>
    </row>
    <row r="50" spans="1:15" ht="15" customHeight="1" x14ac:dyDescent="0.25">
      <c r="A50" s="17"/>
      <c r="B50" s="1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" customHeight="1" x14ac:dyDescent="0.25">
      <c r="A51" s="17"/>
      <c r="B51" s="17"/>
    </row>
  </sheetData>
  <mergeCells count="47">
    <mergeCell ref="C48:M48"/>
    <mergeCell ref="C47:M47"/>
    <mergeCell ref="C42:M42"/>
    <mergeCell ref="C43:M43"/>
    <mergeCell ref="C44:M44"/>
    <mergeCell ref="C45:M45"/>
    <mergeCell ref="C46:M46"/>
    <mergeCell ref="C35:M35"/>
    <mergeCell ref="C36:M36"/>
    <mergeCell ref="C37:M37"/>
    <mergeCell ref="C38:M38"/>
    <mergeCell ref="C41:M41"/>
    <mergeCell ref="C39:M39"/>
    <mergeCell ref="C40:M40"/>
    <mergeCell ref="C29:M29"/>
    <mergeCell ref="C30:M30"/>
    <mergeCell ref="C31:M31"/>
    <mergeCell ref="C32:M32"/>
    <mergeCell ref="C34:M34"/>
    <mergeCell ref="C33:M33"/>
    <mergeCell ref="C25:M25"/>
    <mergeCell ref="C24:M24"/>
    <mergeCell ref="C26:M26"/>
    <mergeCell ref="C27:M27"/>
    <mergeCell ref="C28:M28"/>
    <mergeCell ref="C19:M19"/>
    <mergeCell ref="C20:N20"/>
    <mergeCell ref="C21:N21"/>
    <mergeCell ref="C22:N22"/>
    <mergeCell ref="C23:N23"/>
    <mergeCell ref="C14:N14"/>
    <mergeCell ref="C15:N15"/>
    <mergeCell ref="C16:N16"/>
    <mergeCell ref="C17:N17"/>
    <mergeCell ref="C18:N18"/>
    <mergeCell ref="C11:N11"/>
    <mergeCell ref="C12:N12"/>
    <mergeCell ref="C13:N13"/>
    <mergeCell ref="O8:O9"/>
    <mergeCell ref="C10:O10"/>
    <mergeCell ref="B2:O4"/>
    <mergeCell ref="B7:B9"/>
    <mergeCell ref="C7:O7"/>
    <mergeCell ref="C8:E9"/>
    <mergeCell ref="F8:H9"/>
    <mergeCell ref="I8:K9"/>
    <mergeCell ref="L8:N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C270-6311-4227-ABBB-71DBC361BF0D}">
  <dimension ref="A1:S40"/>
  <sheetViews>
    <sheetView showGridLines="0" rightToLeft="1" tabSelected="1" topLeftCell="A4" zoomScale="72" workbookViewId="0">
      <selection activeCell="D26" sqref="D26:O26"/>
    </sheetView>
  </sheetViews>
  <sheetFormatPr defaultColWidth="9.140625" defaultRowHeight="15" x14ac:dyDescent="0.25"/>
  <cols>
    <col min="1" max="1" width="1.7109375" style="1" customWidth="1"/>
    <col min="2" max="2" width="8.7109375" style="1" customWidth="1"/>
    <col min="3" max="3" width="24.85546875" style="1" customWidth="1"/>
    <col min="4" max="15" width="8.7109375" style="1" customWidth="1"/>
    <col min="16" max="16" width="15.140625" style="1" bestFit="1" customWidth="1"/>
    <col min="17" max="17" width="9.85546875" style="1" bestFit="1" customWidth="1"/>
    <col min="18" max="18" width="10.28515625" style="1" bestFit="1" customWidth="1"/>
    <col min="19" max="16384" width="9.140625" style="1"/>
  </cols>
  <sheetData>
    <row r="1" spans="1:19" ht="15.75" hidden="1" thickTop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9" hidden="1" x14ac:dyDescent="0.25">
      <c r="A2" s="48"/>
    </row>
    <row r="3" spans="1:19" hidden="1" x14ac:dyDescent="0.25">
      <c r="A3" s="48"/>
    </row>
    <row r="4" spans="1:19" x14ac:dyDescent="0.25">
      <c r="A4" s="48"/>
    </row>
    <row r="5" spans="1:19" x14ac:dyDescent="0.25">
      <c r="A5" s="48"/>
    </row>
    <row r="6" spans="1:19" ht="33" x14ac:dyDescent="0.25">
      <c r="A6" s="276" t="s">
        <v>111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</row>
    <row r="7" spans="1:19" ht="33" x14ac:dyDescent="0.25">
      <c r="A7" s="4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9" ht="21" customHeight="1" x14ac:dyDescent="0.25">
      <c r="A8" s="48"/>
      <c r="B8" s="193" t="s">
        <v>30</v>
      </c>
      <c r="C8" s="248"/>
      <c r="D8" s="196" t="s">
        <v>112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273" t="s">
        <v>4</v>
      </c>
    </row>
    <row r="9" spans="1:19" ht="16.5" customHeight="1" x14ac:dyDescent="0.25">
      <c r="A9" s="48"/>
      <c r="B9" s="194"/>
      <c r="C9" s="249"/>
      <c r="D9" s="199" t="s">
        <v>31</v>
      </c>
      <c r="E9" s="199"/>
      <c r="F9" s="199"/>
      <c r="G9" s="199" t="s">
        <v>7</v>
      </c>
      <c r="H9" s="199"/>
      <c r="I9" s="199"/>
      <c r="J9" s="199" t="s">
        <v>8</v>
      </c>
      <c r="K9" s="199"/>
      <c r="L9" s="199"/>
      <c r="M9" s="199" t="s">
        <v>9</v>
      </c>
      <c r="N9" s="199"/>
      <c r="O9" s="199"/>
      <c r="P9" s="199" t="s">
        <v>10</v>
      </c>
      <c r="Q9" s="274"/>
    </row>
    <row r="10" spans="1:19" s="3" customFormat="1" ht="13.5" customHeight="1" x14ac:dyDescent="0.25">
      <c r="A10" s="50"/>
      <c r="B10" s="195"/>
      <c r="C10" s="278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75"/>
    </row>
    <row r="11" spans="1:19" ht="26.25" customHeight="1" x14ac:dyDescent="0.25">
      <c r="A11" s="48"/>
      <c r="B11" s="59" t="s">
        <v>96</v>
      </c>
      <c r="C11" s="59"/>
      <c r="D11" s="270">
        <v>176000</v>
      </c>
      <c r="E11" s="270"/>
      <c r="F11" s="270"/>
      <c r="G11" s="270">
        <v>176001</v>
      </c>
      <c r="H11" s="270"/>
      <c r="I11" s="270"/>
      <c r="J11" s="270">
        <v>176003</v>
      </c>
      <c r="K11" s="270"/>
      <c r="L11" s="270"/>
      <c r="M11" s="270">
        <v>201004</v>
      </c>
      <c r="N11" s="270"/>
      <c r="O11" s="270"/>
      <c r="P11" s="108">
        <f>D11+G11+J11+M11</f>
        <v>729008</v>
      </c>
      <c r="Q11" s="117">
        <f xml:space="preserve">  P11/$P$17</f>
        <v>0.14443907729605091</v>
      </c>
    </row>
    <row r="12" spans="1:19" ht="25.5" customHeight="1" x14ac:dyDescent="0.25">
      <c r="A12" s="48"/>
      <c r="B12" s="59" t="s">
        <v>115</v>
      </c>
      <c r="C12" s="59"/>
      <c r="D12" s="270">
        <v>130649</v>
      </c>
      <c r="E12" s="270"/>
      <c r="F12" s="270"/>
      <c r="G12" s="270">
        <v>100649</v>
      </c>
      <c r="H12" s="270"/>
      <c r="I12" s="270"/>
      <c r="J12" s="270">
        <v>92649</v>
      </c>
      <c r="K12" s="270"/>
      <c r="L12" s="270"/>
      <c r="M12" s="270">
        <v>91649</v>
      </c>
      <c r="N12" s="270"/>
      <c r="O12" s="270"/>
      <c r="P12" s="108">
        <f t="shared" ref="P12:P14" si="0">D12+G12+J12+M12</f>
        <v>415596</v>
      </c>
      <c r="Q12" s="115">
        <f t="shared" ref="Q12:Q17" si="1" xml:space="preserve">  P12/$P$17</f>
        <v>8.2342447226819965E-2</v>
      </c>
    </row>
    <row r="13" spans="1:19" ht="21.75" customHeight="1" x14ac:dyDescent="0.25">
      <c r="A13" s="48"/>
      <c r="B13" s="59" t="s">
        <v>116</v>
      </c>
      <c r="C13" s="59"/>
      <c r="D13" s="270">
        <v>23150</v>
      </c>
      <c r="E13" s="270"/>
      <c r="F13" s="270"/>
      <c r="G13" s="270">
        <v>30650</v>
      </c>
      <c r="H13" s="270"/>
      <c r="I13" s="270"/>
      <c r="J13" s="270">
        <v>25150</v>
      </c>
      <c r="K13" s="270"/>
      <c r="L13" s="270"/>
      <c r="M13" s="270">
        <v>30650</v>
      </c>
      <c r="N13" s="270"/>
      <c r="O13" s="270"/>
      <c r="P13" s="108">
        <f t="shared" si="0"/>
        <v>109600</v>
      </c>
      <c r="Q13" s="115">
        <f t="shared" si="1"/>
        <v>2.1715156584903292E-2</v>
      </c>
    </row>
    <row r="14" spans="1:19" ht="26.25" customHeight="1" x14ac:dyDescent="0.25">
      <c r="A14" s="48"/>
      <c r="B14" s="59" t="s">
        <v>117</v>
      </c>
      <c r="C14" s="59"/>
      <c r="D14" s="270">
        <v>100100</v>
      </c>
      <c r="E14" s="270"/>
      <c r="F14" s="270"/>
      <c r="G14" s="270">
        <v>95100</v>
      </c>
      <c r="H14" s="270"/>
      <c r="I14" s="270"/>
      <c r="J14" s="270">
        <v>120100</v>
      </c>
      <c r="K14" s="270"/>
      <c r="L14" s="270"/>
      <c r="M14" s="270">
        <v>110100</v>
      </c>
      <c r="N14" s="270"/>
      <c r="O14" s="270"/>
      <c r="P14" s="108">
        <f t="shared" si="0"/>
        <v>425400</v>
      </c>
      <c r="Q14" s="115">
        <f t="shared" si="1"/>
        <v>8.4284923460016967E-2</v>
      </c>
    </row>
    <row r="15" spans="1:19" ht="26.25" customHeight="1" x14ac:dyDescent="0.25">
      <c r="A15" s="48"/>
      <c r="B15" s="59" t="s">
        <v>97</v>
      </c>
      <c r="C15" s="59"/>
      <c r="D15" s="270">
        <v>615610</v>
      </c>
      <c r="E15" s="270"/>
      <c r="F15" s="270"/>
      <c r="G15" s="270">
        <v>890364</v>
      </c>
      <c r="H15" s="270"/>
      <c r="I15" s="270"/>
      <c r="J15" s="270">
        <v>763707</v>
      </c>
      <c r="K15" s="270"/>
      <c r="L15" s="270"/>
      <c r="M15" s="270">
        <v>950381</v>
      </c>
      <c r="N15" s="270"/>
      <c r="O15" s="270"/>
      <c r="P15" s="108">
        <f>D15+G15+J15+M15</f>
        <v>3220062</v>
      </c>
      <c r="Q15" s="115">
        <f t="shared" si="1"/>
        <v>0.63799407429832899</v>
      </c>
      <c r="R15" s="7"/>
      <c r="S15" s="7"/>
    </row>
    <row r="16" spans="1:19" ht="28.5" customHeight="1" x14ac:dyDescent="0.25">
      <c r="A16" s="48"/>
      <c r="B16" s="268" t="s">
        <v>98</v>
      </c>
      <c r="C16" s="269"/>
      <c r="D16" s="270">
        <v>0</v>
      </c>
      <c r="E16" s="270"/>
      <c r="F16" s="270"/>
      <c r="G16" s="270">
        <v>0</v>
      </c>
      <c r="H16" s="270"/>
      <c r="I16" s="270"/>
      <c r="J16" s="270">
        <v>0</v>
      </c>
      <c r="K16" s="270"/>
      <c r="L16" s="270"/>
      <c r="M16" s="270">
        <v>147500</v>
      </c>
      <c r="N16" s="270"/>
      <c r="O16" s="270"/>
      <c r="P16" s="108">
        <v>147500</v>
      </c>
      <c r="Q16" s="115">
        <f t="shared" si="1"/>
        <v>2.9224321133879884E-2</v>
      </c>
    </row>
    <row r="17" spans="1:19" s="2" customFormat="1" ht="35.25" customHeight="1" x14ac:dyDescent="0.25">
      <c r="A17" s="51"/>
      <c r="B17" s="271" t="s">
        <v>99</v>
      </c>
      <c r="C17" s="271"/>
      <c r="D17" s="272">
        <f>SUM(D11:F16)</f>
        <v>1045509</v>
      </c>
      <c r="E17" s="272"/>
      <c r="F17" s="272"/>
      <c r="G17" s="272">
        <f>SUM(G11:I16)</f>
        <v>1292764</v>
      </c>
      <c r="H17" s="272"/>
      <c r="I17" s="272"/>
      <c r="J17" s="272">
        <f>SUM(J9:L16)</f>
        <v>1177609</v>
      </c>
      <c r="K17" s="272"/>
      <c r="L17" s="272"/>
      <c r="M17" s="272">
        <f>SUM(M9:O16)</f>
        <v>1531284</v>
      </c>
      <c r="N17" s="272"/>
      <c r="O17" s="272"/>
      <c r="P17" s="104">
        <f>SUM(P11:P16)</f>
        <v>5047166</v>
      </c>
      <c r="Q17" s="116">
        <f t="shared" si="1"/>
        <v>1</v>
      </c>
      <c r="S17" s="45"/>
    </row>
    <row r="18" spans="1:19" s="2" customFormat="1" ht="6" customHeight="1" x14ac:dyDescent="0.25">
      <c r="A18" s="51"/>
      <c r="B18" s="17"/>
      <c r="C18" s="1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9" s="2" customFormat="1" ht="33" x14ac:dyDescent="0.25">
      <c r="A19" s="276" t="s">
        <v>113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</row>
    <row r="20" spans="1:19" x14ac:dyDescent="0.25">
      <c r="A20" s="48"/>
    </row>
    <row r="21" spans="1:19" ht="21" customHeight="1" x14ac:dyDescent="0.25">
      <c r="A21" s="48"/>
      <c r="B21" s="193" t="s">
        <v>30</v>
      </c>
      <c r="C21" s="248"/>
      <c r="D21" s="196" t="s">
        <v>112</v>
      </c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</row>
    <row r="22" spans="1:19" ht="16.5" customHeight="1" x14ac:dyDescent="0.25">
      <c r="A22" s="48"/>
      <c r="B22" s="194"/>
      <c r="C22" s="249"/>
      <c r="D22" s="199" t="s">
        <v>31</v>
      </c>
      <c r="E22" s="199"/>
      <c r="F22" s="199"/>
      <c r="G22" s="199" t="s">
        <v>100</v>
      </c>
      <c r="H22" s="199" t="s">
        <v>94</v>
      </c>
      <c r="I22" s="199" t="s">
        <v>94</v>
      </c>
      <c r="J22" s="199" t="s">
        <v>8</v>
      </c>
      <c r="K22" s="199" t="s">
        <v>94</v>
      </c>
      <c r="L22" s="199" t="s">
        <v>94</v>
      </c>
      <c r="M22" s="199" t="s">
        <v>9</v>
      </c>
      <c r="N22" s="199" t="s">
        <v>94</v>
      </c>
      <c r="O22" s="199" t="s">
        <v>95</v>
      </c>
      <c r="P22" s="208" t="s">
        <v>10</v>
      </c>
    </row>
    <row r="23" spans="1:19" ht="16.5" customHeight="1" thickBot="1" x14ac:dyDescent="0.3">
      <c r="A23" s="52"/>
      <c r="B23" s="194"/>
      <c r="C23" s="249"/>
      <c r="D23" s="200"/>
      <c r="E23" s="200"/>
      <c r="F23" s="200"/>
      <c r="G23" s="200">
        <v>4</v>
      </c>
      <c r="H23" s="200">
        <v>5</v>
      </c>
      <c r="I23" s="200">
        <v>6</v>
      </c>
      <c r="J23" s="200">
        <v>7</v>
      </c>
      <c r="K23" s="200">
        <v>8</v>
      </c>
      <c r="L23" s="200">
        <v>9</v>
      </c>
      <c r="M23" s="200">
        <v>10</v>
      </c>
      <c r="N23" s="200">
        <v>11</v>
      </c>
      <c r="O23" s="200">
        <v>12</v>
      </c>
      <c r="P23" s="209"/>
    </row>
    <row r="24" spans="1:19" ht="19.5" customHeight="1" thickTop="1" x14ac:dyDescent="0.25">
      <c r="B24" s="253" t="s">
        <v>101</v>
      </c>
      <c r="C24" s="253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77"/>
      <c r="P24" s="25">
        <v>4888000</v>
      </c>
      <c r="Q24" s="7"/>
    </row>
    <row r="25" spans="1:19" ht="18.75" customHeight="1" x14ac:dyDescent="0.25">
      <c r="B25" s="253" t="s">
        <v>102</v>
      </c>
      <c r="C25" s="253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77"/>
      <c r="P25" s="25">
        <v>18250</v>
      </c>
    </row>
    <row r="26" spans="1:19" ht="18.75" x14ac:dyDescent="0.25">
      <c r="B26" s="250" t="s">
        <v>103</v>
      </c>
      <c r="C26" s="250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2"/>
      <c r="P26" s="106">
        <f t="shared" ref="P26" si="2">SUM(P24:P25)</f>
        <v>4906250</v>
      </c>
      <c r="Q26" s="7"/>
    </row>
    <row r="27" spans="1:19" ht="18.75" customHeight="1" x14ac:dyDescent="0.25">
      <c r="B27" s="253" t="s">
        <v>104</v>
      </c>
      <c r="C27" s="253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77"/>
      <c r="P27" s="25">
        <v>397500</v>
      </c>
      <c r="Q27" s="7"/>
    </row>
    <row r="28" spans="1:19" ht="18.75" customHeight="1" x14ac:dyDescent="0.25">
      <c r="B28" s="253" t="s">
        <v>105</v>
      </c>
      <c r="C28" s="253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77"/>
      <c r="P28" s="25">
        <v>590000</v>
      </c>
    </row>
    <row r="29" spans="1:19" ht="18.75" x14ac:dyDescent="0.25">
      <c r="B29" s="250" t="s">
        <v>86</v>
      </c>
      <c r="C29" s="250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2"/>
      <c r="P29" s="106">
        <f>SUM(P27:P28)</f>
        <v>987500</v>
      </c>
    </row>
    <row r="30" spans="1:19" ht="18.75" customHeight="1" x14ac:dyDescent="0.25">
      <c r="B30" s="253" t="s">
        <v>106</v>
      </c>
      <c r="C30" s="253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77"/>
      <c r="P30" s="25">
        <v>1000000</v>
      </c>
    </row>
    <row r="31" spans="1:19" ht="15.75" x14ac:dyDescent="0.25">
      <c r="B31" s="253" t="s">
        <v>107</v>
      </c>
      <c r="C31" s="253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77"/>
      <c r="P31" s="25">
        <v>0</v>
      </c>
    </row>
    <row r="32" spans="1:19" ht="24.75" x14ac:dyDescent="0.25">
      <c r="B32" s="258" t="s">
        <v>108</v>
      </c>
      <c r="C32" s="258"/>
      <c r="D32" s="259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1"/>
      <c r="P32" s="105">
        <f t="shared" ref="P32" si="3">SUM(P30:P31)</f>
        <v>1000000</v>
      </c>
    </row>
    <row r="33" spans="2:16" ht="22.5" x14ac:dyDescent="0.25">
      <c r="B33" s="262"/>
      <c r="C33" s="26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77"/>
      <c r="P33" s="44"/>
    </row>
    <row r="34" spans="2:16" ht="24.75" x14ac:dyDescent="0.25">
      <c r="B34" s="254" t="s">
        <v>109</v>
      </c>
      <c r="C34" s="254"/>
      <c r="D34" s="255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7"/>
      <c r="P34" s="104">
        <f>P32+P29+P26</f>
        <v>6893750</v>
      </c>
    </row>
    <row r="35" spans="2:16" ht="15.75" thickBot="1" x14ac:dyDescent="0.3">
      <c r="B35" s="48"/>
      <c r="P35" s="53"/>
    </row>
    <row r="36" spans="2:16" ht="15.75" hidden="1" thickBot="1" x14ac:dyDescent="0.3">
      <c r="B36" s="48"/>
      <c r="P36" s="53"/>
    </row>
    <row r="37" spans="2:16" ht="15.75" hidden="1" thickBot="1" x14ac:dyDescent="0.3">
      <c r="B37" s="48"/>
      <c r="P37" s="53"/>
    </row>
    <row r="38" spans="2:16" ht="26.25" thickTop="1" thickBot="1" x14ac:dyDescent="0.3">
      <c r="B38" s="263" t="s">
        <v>110</v>
      </c>
      <c r="C38" s="264"/>
      <c r="D38" s="265"/>
      <c r="E38" s="266"/>
      <c r="F38" s="267"/>
      <c r="G38" s="265"/>
      <c r="H38" s="266"/>
      <c r="I38" s="267"/>
      <c r="J38" s="265"/>
      <c r="K38" s="266"/>
      <c r="L38" s="267"/>
      <c r="M38" s="265"/>
      <c r="N38" s="266"/>
      <c r="O38" s="267"/>
      <c r="P38" s="107">
        <f>P34-P17</f>
        <v>1846584</v>
      </c>
    </row>
    <row r="39" spans="2:16" ht="15.75" thickTop="1" x14ac:dyDescent="0.25"/>
    <row r="40" spans="2:16" ht="21" x14ac:dyDescent="0.25">
      <c r="E40" s="113"/>
    </row>
  </sheetData>
  <mergeCells count="74">
    <mergeCell ref="Q8:Q10"/>
    <mergeCell ref="A6:Q6"/>
    <mergeCell ref="A19:Q19"/>
    <mergeCell ref="B8:C10"/>
    <mergeCell ref="D8:P8"/>
    <mergeCell ref="D9:F10"/>
    <mergeCell ref="G9:I10"/>
    <mergeCell ref="J9:L10"/>
    <mergeCell ref="M9:O10"/>
    <mergeCell ref="P9:P10"/>
    <mergeCell ref="D11:F11"/>
    <mergeCell ref="G11:I11"/>
    <mergeCell ref="J11:L11"/>
    <mergeCell ref="M11:O11"/>
    <mergeCell ref="D15:F15"/>
    <mergeCell ref="G15:I15"/>
    <mergeCell ref="J15:L15"/>
    <mergeCell ref="M15:O15"/>
    <mergeCell ref="D12:F12"/>
    <mergeCell ref="D13:F13"/>
    <mergeCell ref="D14:F14"/>
    <mergeCell ref="M12:O12"/>
    <mergeCell ref="M13:O13"/>
    <mergeCell ref="M14:O14"/>
    <mergeCell ref="G12:I12"/>
    <mergeCell ref="G13:I13"/>
    <mergeCell ref="G14:I14"/>
    <mergeCell ref="J12:L12"/>
    <mergeCell ref="J13:L13"/>
    <mergeCell ref="J14:L14"/>
    <mergeCell ref="B17:C17"/>
    <mergeCell ref="D17:F17"/>
    <mergeCell ref="G17:I17"/>
    <mergeCell ref="J17:L17"/>
    <mergeCell ref="M17:O17"/>
    <mergeCell ref="B16:C16"/>
    <mergeCell ref="D16:F16"/>
    <mergeCell ref="G16:I16"/>
    <mergeCell ref="J16:L16"/>
    <mergeCell ref="M16:O16"/>
    <mergeCell ref="B38:C38"/>
    <mergeCell ref="D38:F38"/>
    <mergeCell ref="G38:I38"/>
    <mergeCell ref="J38:L38"/>
    <mergeCell ref="M38:O38"/>
    <mergeCell ref="B34:C34"/>
    <mergeCell ref="D34:O34"/>
    <mergeCell ref="B32:C32"/>
    <mergeCell ref="D32:O32"/>
    <mergeCell ref="B33:C33"/>
    <mergeCell ref="D33:O33"/>
    <mergeCell ref="B31:C31"/>
    <mergeCell ref="D31:O31"/>
    <mergeCell ref="B28:C28"/>
    <mergeCell ref="D28:O28"/>
    <mergeCell ref="B29:C29"/>
    <mergeCell ref="D29:O29"/>
    <mergeCell ref="B30:C30"/>
    <mergeCell ref="D30:O30"/>
    <mergeCell ref="B21:C23"/>
    <mergeCell ref="B26:C26"/>
    <mergeCell ref="D26:O26"/>
    <mergeCell ref="B27:C27"/>
    <mergeCell ref="D27:O27"/>
    <mergeCell ref="B24:C24"/>
    <mergeCell ref="D24:O24"/>
    <mergeCell ref="B25:C25"/>
    <mergeCell ref="D25:O25"/>
    <mergeCell ref="D21:P21"/>
    <mergeCell ref="D22:F23"/>
    <mergeCell ref="G22:I23"/>
    <mergeCell ref="J22:L23"/>
    <mergeCell ref="M22:O23"/>
    <mergeCell ref="P22:P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غلاف</vt:lpstr>
      <vt:lpstr>مصاريف ادارية</vt:lpstr>
      <vt:lpstr>مصروفات المبادرات والبرامج</vt:lpstr>
      <vt:lpstr>مصاريف محملة</vt:lpstr>
      <vt:lpstr>مصاريف جمع الاموال</vt:lpstr>
      <vt:lpstr>مصاريف الحوكمة </vt:lpstr>
      <vt:lpstr>موازنة الإيرادات والدعم </vt:lpstr>
      <vt:lpstr>التدفقات التقديرية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2024-12-26T11:32:14Z</cp:lastPrinted>
  <dcterms:created xsi:type="dcterms:W3CDTF">2024-12-26T10:06:17Z</dcterms:created>
  <dcterms:modified xsi:type="dcterms:W3CDTF">2025-03-01T13:59:41Z</dcterms:modified>
</cp:coreProperties>
</file>