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تقارير\متطلبات المجلس\مجلد جديد\"/>
    </mc:Choice>
  </mc:AlternateContent>
  <xr:revisionPtr revIDLastSave="0" documentId="13_ncr:1_{A597372E-B027-4677-8279-333D50BAA5CB}" xr6:coauthVersionLast="43" xr6:coauthVersionMax="43" xr10:uidLastSave="{00000000-0000-0000-0000-000000000000}"/>
  <bookViews>
    <workbookView xWindow="-120" yWindow="-120" windowWidth="21840" windowHeight="13140" activeTab="4" xr2:uid="{00000000-000D-0000-FFFF-FFFF00000000}"/>
  </bookViews>
  <sheets>
    <sheet name="الربع الاول" sheetId="1" r:id="rId1"/>
    <sheet name="الربع الثاني" sheetId="3" r:id="rId2"/>
    <sheet name="الربع الثالث" sheetId="2" state="hidden" r:id="rId3"/>
    <sheet name="الربع الثالث " sheetId="4" r:id="rId4"/>
    <sheet name="الربع الرابع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5" l="1"/>
  <c r="O11" i="5"/>
  <c r="O16" i="5" l="1"/>
  <c r="N16" i="5"/>
  <c r="O16" i="4"/>
  <c r="N16" i="4"/>
  <c r="O17" i="3"/>
  <c r="N17" i="3"/>
  <c r="O11" i="1"/>
  <c r="O10" i="1"/>
  <c r="O17" i="1"/>
  <c r="N17" i="1"/>
  <c r="C21" i="1"/>
  <c r="C20" i="4"/>
  <c r="P11" i="5" l="1"/>
  <c r="Q11" i="5" l="1"/>
  <c r="P13" i="5" l="1"/>
  <c r="W11" i="4"/>
  <c r="U11" i="4"/>
  <c r="Q11" i="4"/>
  <c r="Q10" i="5"/>
  <c r="P11" i="4" l="1"/>
  <c r="C21" i="3" l="1"/>
  <c r="K16" i="5"/>
  <c r="I16" i="5"/>
  <c r="G16" i="5"/>
  <c r="C19" i="5" s="1"/>
  <c r="P14" i="5"/>
  <c r="O14" i="5"/>
  <c r="Q14" i="5" s="1"/>
  <c r="O15" i="5"/>
  <c r="N15" i="5"/>
  <c r="M10" i="5" l="1"/>
  <c r="O13" i="1" l="1"/>
  <c r="Y16" i="5" l="1"/>
  <c r="X16" i="5"/>
  <c r="R15" i="5"/>
  <c r="U14" i="5"/>
  <c r="T14" i="5"/>
  <c r="W14" i="5"/>
  <c r="U13" i="5"/>
  <c r="T13" i="5"/>
  <c r="O13" i="5"/>
  <c r="Q13" i="5" s="1"/>
  <c r="N13" i="5"/>
  <c r="S12" i="5"/>
  <c r="U12" i="5" s="1"/>
  <c r="N12" i="5"/>
  <c r="R12" i="5" s="1"/>
  <c r="U11" i="5"/>
  <c r="T11" i="5"/>
  <c r="N11" i="5"/>
  <c r="U10" i="5"/>
  <c r="T10" i="5"/>
  <c r="O10" i="5"/>
  <c r="N10" i="5"/>
  <c r="W15" i="5" l="1"/>
  <c r="W13" i="5"/>
  <c r="W12" i="5"/>
  <c r="W11" i="5"/>
  <c r="W10" i="5"/>
  <c r="V14" i="5"/>
  <c r="V15" i="5"/>
  <c r="V10" i="5"/>
  <c r="V11" i="5"/>
  <c r="V12" i="5"/>
  <c r="V13" i="5"/>
  <c r="S15" i="5"/>
  <c r="U15" i="5" s="1"/>
  <c r="O13" i="4"/>
  <c r="O14" i="3"/>
  <c r="V16" i="5" l="1"/>
  <c r="R16" i="5"/>
  <c r="T12" i="5"/>
  <c r="T15" i="5"/>
  <c r="S16" i="5"/>
  <c r="O14" i="4"/>
  <c r="U16" i="5" l="1"/>
  <c r="T16" i="5"/>
  <c r="Q13" i="4"/>
  <c r="P14" i="4"/>
  <c r="P13" i="4"/>
  <c r="Q14" i="4"/>
  <c r="S12" i="4"/>
  <c r="R12" i="4"/>
  <c r="O12" i="4"/>
  <c r="V11" i="4"/>
  <c r="O11" i="4"/>
  <c r="N11" i="4"/>
  <c r="Q10" i="4"/>
  <c r="O10" i="4"/>
  <c r="N10" i="4"/>
  <c r="R15" i="4"/>
  <c r="N13" i="4" l="1"/>
  <c r="R12" i="1"/>
  <c r="N12" i="4"/>
  <c r="N15" i="4"/>
  <c r="O15" i="4"/>
  <c r="S15" i="4" s="1"/>
  <c r="Y16" i="4" l="1"/>
  <c r="X16" i="4"/>
  <c r="V16" i="4"/>
  <c r="K16" i="4"/>
  <c r="I16" i="4"/>
  <c r="G16" i="4"/>
  <c r="W15" i="4"/>
  <c r="U14" i="4"/>
  <c r="T14" i="4"/>
  <c r="W14" i="4"/>
  <c r="U13" i="4"/>
  <c r="T13" i="4"/>
  <c r="V13" i="4"/>
  <c r="V12" i="4"/>
  <c r="T11" i="4"/>
  <c r="U10" i="4"/>
  <c r="T10" i="4"/>
  <c r="W10" i="4"/>
  <c r="W12" i="4" l="1"/>
  <c r="U12" i="4"/>
  <c r="W13" i="4"/>
  <c r="V15" i="4"/>
  <c r="R16" i="4"/>
  <c r="V10" i="4"/>
  <c r="V14" i="4"/>
  <c r="U15" i="4"/>
  <c r="I17" i="1"/>
  <c r="W16" i="1"/>
  <c r="R16" i="3"/>
  <c r="R13" i="3"/>
  <c r="R15" i="1"/>
  <c r="P15" i="3"/>
  <c r="P14" i="3"/>
  <c r="O13" i="3"/>
  <c r="W13" i="3" s="1"/>
  <c r="O12" i="3"/>
  <c r="W12" i="3" s="1"/>
  <c r="O16" i="3"/>
  <c r="W16" i="3" s="1"/>
  <c r="W11" i="1"/>
  <c r="W12" i="1"/>
  <c r="W13" i="1"/>
  <c r="W14" i="1"/>
  <c r="W15" i="1"/>
  <c r="V15" i="1"/>
  <c r="V11" i="1"/>
  <c r="V12" i="1"/>
  <c r="V13" i="1"/>
  <c r="V14" i="1"/>
  <c r="U12" i="1"/>
  <c r="U13" i="1"/>
  <c r="U14" i="1"/>
  <c r="U15" i="1"/>
  <c r="U16" i="1"/>
  <c r="T15" i="1"/>
  <c r="T12" i="1"/>
  <c r="S15" i="1"/>
  <c r="Q16" i="1"/>
  <c r="P16" i="1"/>
  <c r="P14" i="1"/>
  <c r="O15" i="1"/>
  <c r="O14" i="1"/>
  <c r="Q12" i="3" l="1"/>
  <c r="T12" i="4"/>
  <c r="T15" i="4"/>
  <c r="S16" i="4"/>
  <c r="T16" i="4" s="1"/>
  <c r="S16" i="3"/>
  <c r="T16" i="3" s="1"/>
  <c r="V16" i="3"/>
  <c r="S13" i="3"/>
  <c r="V13" i="3"/>
  <c r="U16" i="4" l="1"/>
  <c r="U16" i="3"/>
  <c r="U13" i="3"/>
  <c r="T13" i="3"/>
  <c r="P13" i="1"/>
  <c r="Q13" i="1"/>
  <c r="S12" i="1"/>
  <c r="O12" i="1"/>
  <c r="Q11" i="1"/>
  <c r="P11" i="1"/>
  <c r="Q10" i="1"/>
  <c r="V16" i="1" l="1"/>
  <c r="U10" i="1"/>
  <c r="S17" i="1" l="1"/>
  <c r="T16" i="1"/>
  <c r="R17" i="1"/>
  <c r="G17" i="1" l="1"/>
  <c r="G17" i="3"/>
  <c r="Q15" i="3"/>
  <c r="O11" i="3"/>
  <c r="W11" i="3" s="1"/>
  <c r="K17" i="3"/>
  <c r="I17" i="3"/>
  <c r="Q14" i="1"/>
  <c r="Q14" i="3" l="1"/>
  <c r="W14" i="3"/>
  <c r="V14" i="3"/>
  <c r="V15" i="3"/>
  <c r="W15" i="3"/>
  <c r="W17" i="3"/>
  <c r="V10" i="1"/>
  <c r="W10" i="1"/>
  <c r="V12" i="3"/>
  <c r="V11" i="3"/>
  <c r="Y17" i="1"/>
  <c r="X17" i="1"/>
  <c r="T10" i="1"/>
  <c r="V17" i="3" l="1"/>
  <c r="V17" i="1"/>
  <c r="U11" i="1"/>
  <c r="S17" i="3" l="1"/>
  <c r="U12" i="3"/>
  <c r="U14" i="3"/>
  <c r="U15" i="3"/>
  <c r="U11" i="3"/>
  <c r="K17" i="1" l="1"/>
  <c r="U17" i="1"/>
  <c r="T12" i="3"/>
  <c r="T14" i="3"/>
  <c r="T15" i="3"/>
  <c r="T11" i="3"/>
  <c r="T17" i="1" l="1"/>
  <c r="T11" i="1" l="1"/>
  <c r="T13" i="1"/>
  <c r="T14" i="1"/>
  <c r="R17" i="3" l="1"/>
  <c r="U17" i="3" l="1"/>
  <c r="T17" i="3"/>
</calcChain>
</file>

<file path=xl/sharedStrings.xml><?xml version="1.0" encoding="utf-8"?>
<sst xmlns="http://schemas.openxmlformats.org/spreadsheetml/2006/main" count="216" uniqueCount="100">
  <si>
    <t>توزيع 100 في الربع الثاني</t>
  </si>
  <si>
    <t>تنفيذ 125 جولة ثقافية في الربع الثاني</t>
  </si>
  <si>
    <t>استفادة2300 من الجولات في الربع الثاني</t>
  </si>
  <si>
    <t>تنفيذ 25 جولة في جامع الراجحي في الربع الثاني</t>
  </si>
  <si>
    <t>استفادة 125 من الجولات في الربع الثاني</t>
  </si>
  <si>
    <t>تنفيذ 2 يوم ثقافي في الربع الثاني</t>
  </si>
  <si>
    <t>استفادة 1400 من اليوم الثقافي في الربع الثاني</t>
  </si>
  <si>
    <t xml:space="preserve">الهدايا الخارجية </t>
  </si>
  <si>
    <t xml:space="preserve">جولة الرجحي </t>
  </si>
  <si>
    <t xml:space="preserve">يوم ثقافي </t>
  </si>
  <si>
    <t xml:space="preserve"> مستفيد100 </t>
  </si>
  <si>
    <t>جولة ثقافية</t>
  </si>
  <si>
    <t xml:space="preserve">خطة الربع الثالث للبرامج </t>
  </si>
  <si>
    <t>توزيع 100 في الربع الثالث</t>
  </si>
  <si>
    <t>تنفيذ 90 جولة ثقافية في الربع الثالث</t>
  </si>
  <si>
    <t>استفادة 900 من الجولات في الربع الثالث</t>
  </si>
  <si>
    <t>تنفيذ 25 جولة في جامع الراجحي في الربع الثالث</t>
  </si>
  <si>
    <t>استفادة 125 من جولة في الربع الثالث</t>
  </si>
  <si>
    <t>تنفيذ 1 يوم ثقافي في الربع الثالث</t>
  </si>
  <si>
    <t>استفادة 700 من اليوم الثقافي في الربع الثالث</t>
  </si>
  <si>
    <t>شهر 3</t>
  </si>
  <si>
    <t>شهر 4</t>
  </si>
  <si>
    <t>شهر 5</t>
  </si>
  <si>
    <t>شهر 6</t>
  </si>
  <si>
    <t>خطة الربع الثاني للبرامج لعام 2024</t>
  </si>
  <si>
    <t xml:space="preserve">اعداد المستفيدين </t>
  </si>
  <si>
    <t>مجموع المستهدف من اعداد</t>
  </si>
  <si>
    <t xml:space="preserve">مجموع المستهدف من تنفيذ </t>
  </si>
  <si>
    <t>المستهدف</t>
  </si>
  <si>
    <t>خطة الربع الاول للبرامج لعام 2024</t>
  </si>
  <si>
    <t>تنفيذ 145جولة ثقافية في الربع الأول</t>
  </si>
  <si>
    <t>استفادة2900 من الجولات في الربع الأول</t>
  </si>
  <si>
    <t>تنفيذ 25 جولة في جامع الراجحي في الربع الأول</t>
  </si>
  <si>
    <t>استفادة 125 من الجولات في الربع الأول</t>
  </si>
  <si>
    <t>تنفيذ 2 يوم ثقافي في الربع الأول</t>
  </si>
  <si>
    <t>استفادة 1400 من الأيام الثقافية في الربع الأول</t>
  </si>
  <si>
    <t>شهر 1</t>
  </si>
  <si>
    <t>شهر 2</t>
  </si>
  <si>
    <t>نسبة التنفيذ</t>
  </si>
  <si>
    <t>الانحراف المالي</t>
  </si>
  <si>
    <t>نسبة الانحراف
 المالي</t>
  </si>
  <si>
    <t>الانحراف الفني</t>
  </si>
  <si>
    <t>نسبة الانحراف
الفني</t>
  </si>
  <si>
    <t>نسبة الانحراف
  المالي</t>
  </si>
  <si>
    <t xml:space="preserve">نسبة الانحراف
 الفني </t>
  </si>
  <si>
    <t>اجمالي 
العدد المتوقع</t>
  </si>
  <si>
    <t>اجمالي 
العدد الفعلي</t>
  </si>
  <si>
    <t>يوم في رمضان</t>
  </si>
  <si>
    <t>تنفيذ 20 يوم في رمضان</t>
  </si>
  <si>
    <t>استفادة 500 من برنامج يوم في رمضان</t>
  </si>
  <si>
    <t xml:space="preserve">هدايا الجولة الثقافية </t>
  </si>
  <si>
    <t>اجمالي اعداد 
المستفيدين 
المتوقع</t>
  </si>
  <si>
    <t>اعداد المستفيدين الفعلي</t>
  </si>
  <si>
    <t>البرنامج</t>
  </si>
  <si>
    <t xml:space="preserve">المستهدف </t>
  </si>
  <si>
    <t xml:space="preserve">الفترة </t>
  </si>
  <si>
    <t>اجمالي اعداد المستفيدين
 المحققه</t>
  </si>
  <si>
    <t>اجمالي اعداد
 الجولات
 المحققه</t>
  </si>
  <si>
    <t xml:space="preserve">التكلفة  المفردة في التوجة </t>
  </si>
  <si>
    <t xml:space="preserve">التكلفة المفردة 
الفعلية </t>
  </si>
  <si>
    <t xml:space="preserve">التكلفة الاجمالية في التوجة  </t>
  </si>
  <si>
    <t xml:space="preserve">التكلفة الاجمالية  الفعلية </t>
  </si>
  <si>
    <t xml:space="preserve">هدايا اليوم الثقافي </t>
  </si>
  <si>
    <t xml:space="preserve">توزيع الهدايا </t>
  </si>
  <si>
    <t xml:space="preserve">استفادة2900 من االهدايا الجولة الثقافية </t>
  </si>
  <si>
    <t>استفادة 1400 من هدايا  لأيام الثقافية</t>
  </si>
  <si>
    <t>اجمالي المستهدفات
 المتوقعة</t>
  </si>
  <si>
    <t>توزيع هدايا</t>
  </si>
  <si>
    <t>استفادة2300 من الهدايا في الربع الثاني</t>
  </si>
  <si>
    <t xml:space="preserve">التكلفة الاجمالية في التوجة    </t>
  </si>
  <si>
    <t xml:space="preserve"> التكلفة الاجمالية  الفعلية  </t>
  </si>
  <si>
    <t>شهر7</t>
  </si>
  <si>
    <t>شهر 8</t>
  </si>
  <si>
    <t>شهر 9</t>
  </si>
  <si>
    <t>خطة الربع الثالث للبرامج لعام 2024</t>
  </si>
  <si>
    <t>تنفيذ 90جولة ثقافية في الربع الثالث</t>
  </si>
  <si>
    <t xml:space="preserve">استفادة900 من االهدايا الجولة الثقافية </t>
  </si>
  <si>
    <t>استفادة900 من الجولات في الربع الثالث</t>
  </si>
  <si>
    <t>استفادة 125 من الجولات في الربع الثالث</t>
  </si>
  <si>
    <t>استفادة 700 من الأيام الثقافية في الربع الثالث</t>
  </si>
  <si>
    <t>استفادة 700 من هدايا  لأيام الثقافية</t>
  </si>
  <si>
    <t xml:space="preserve">التكلفة الاجمالية في 
التوجة  </t>
  </si>
  <si>
    <t xml:space="preserve">التكلفة الاجمالية 
 الفعلية </t>
  </si>
  <si>
    <t xml:space="preserve">الهدايا ( ارسالية ) </t>
  </si>
  <si>
    <t>جمعية هدية عالم</t>
  </si>
  <si>
    <t xml:space="preserve">الادارة المالية </t>
  </si>
  <si>
    <t>التاريخ:13 /2024/10</t>
  </si>
  <si>
    <t>التاريخ:4 /2024/8</t>
  </si>
  <si>
    <t>التاريخ:13 /2024/5</t>
  </si>
  <si>
    <t>شهر10</t>
  </si>
  <si>
    <t>شهر 11</t>
  </si>
  <si>
    <t>شهر 12</t>
  </si>
  <si>
    <t>خطة الربع الرابع للبرامج لعام 2024</t>
  </si>
  <si>
    <t>تنفيذ 90جولة ثقافية في الربع الرابع</t>
  </si>
  <si>
    <t>استفادة900 من الجولات في الربع الرابع</t>
  </si>
  <si>
    <t>تنفيذ 25 جولة في جامع الراجحي في الربع الرابع</t>
  </si>
  <si>
    <t>استفادة 125 من الجولات في الربع الرابع</t>
  </si>
  <si>
    <t>تنفيذ 1 يوم ثقافي في الربع الرابع</t>
  </si>
  <si>
    <t>استفادة 700 من الأيام الثقافية في الربع الرباع</t>
  </si>
  <si>
    <t>التاريخ:31 /2024/12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</si>
</sst>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Traditional Arabic"/>
      <family val="1"/>
    </font>
    <font>
      <b/>
      <sz val="11"/>
      <color theme="1"/>
      <name val="Traditional Arabic"/>
      <family val="1"/>
    </font>
    <font>
      <b/>
      <sz val="22"/>
      <color theme="1"/>
      <name val="Traditional Arabic"/>
      <family val="1"/>
    </font>
    <font>
      <sz val="11"/>
      <color rgb="FF000000"/>
      <name val="Traditional Arabic"/>
      <family val="1"/>
    </font>
    <font>
      <sz val="12"/>
      <color rgb="FF000000"/>
      <name val="Traditional Arabic"/>
      <family val="1"/>
    </font>
    <font>
      <b/>
      <sz val="12"/>
      <color theme="1"/>
      <name val="Traditional Arabic"/>
      <family val="1"/>
    </font>
    <font>
      <b/>
      <sz val="10"/>
      <color theme="1"/>
      <name val="Traditional Arabic"/>
      <family val="1"/>
    </font>
    <font>
      <b/>
      <sz val="9"/>
      <color theme="1"/>
      <name val="Traditional Arabic"/>
      <family val="1"/>
    </font>
    <font>
      <sz val="11"/>
      <color theme="1"/>
      <name val="Calibri"/>
      <family val="2"/>
      <charset val="178"/>
      <scheme val="minor"/>
    </font>
    <font>
      <sz val="11"/>
      <color rgb="FFFF0000"/>
      <name val="Traditional Arabic"/>
      <family val="1"/>
    </font>
    <font>
      <b/>
      <sz val="11"/>
      <name val="Traditional Arabic"/>
      <family val="1"/>
    </font>
    <font>
      <b/>
      <sz val="11"/>
      <color theme="1"/>
      <name val="Traditional Arabic"/>
      <family val="1"/>
      <charset val="178"/>
    </font>
    <font>
      <sz val="11"/>
      <name val="Traditional Arabic"/>
      <family val="1"/>
    </font>
    <font>
      <b/>
      <sz val="14"/>
      <color theme="0"/>
      <name val="Traditional Arabic"/>
      <family val="1"/>
    </font>
    <font>
      <b/>
      <sz val="12"/>
      <name val="Traditional Arabic"/>
      <family val="1"/>
    </font>
    <font>
      <b/>
      <u/>
      <sz val="1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64" fontId="5" fillId="6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/>
    </xf>
    <xf numFmtId="164" fontId="5" fillId="6" borderId="12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 wrapText="1"/>
    </xf>
    <xf numFmtId="164" fontId="5" fillId="6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9" fontId="2" fillId="5" borderId="16" xfId="1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4" fillId="15" borderId="2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9" fontId="13" fillId="13" borderId="16" xfId="1" applyFont="1" applyFill="1" applyBorder="1" applyAlignment="1">
      <alignment horizontal="center" vertical="center"/>
    </xf>
    <xf numFmtId="9" fontId="11" fillId="13" borderId="16" xfId="1" applyFont="1" applyFill="1" applyBorder="1" applyAlignment="1">
      <alignment horizontal="center" vertical="center"/>
    </xf>
    <xf numFmtId="1" fontId="1" fillId="9" borderId="16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" fillId="1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9" fontId="0" fillId="13" borderId="16" xfId="1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1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16" borderId="16" xfId="0" applyFont="1" applyFill="1" applyBorder="1" applyAlignment="1">
      <alignment horizontal="center" vertical="center" wrapText="1"/>
    </xf>
  </cellXfs>
  <cellStyles count="2">
    <cellStyle name="Percent" xfId="1" builtinId="5"/>
    <cellStyle name="عادي" xfId="0" builtinId="0"/>
  </cellStyles>
  <dxfs count="24"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650876</xdr:colOff>
      <xdr:row>0</xdr:row>
      <xdr:rowOff>19050</xdr:rowOff>
    </xdr:from>
    <xdr:to>
      <xdr:col>12</xdr:col>
      <xdr:colOff>142875</xdr:colOff>
      <xdr:row>4</xdr:row>
      <xdr:rowOff>462717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B5C7DE8-A7F4-491C-A000-55F0D691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964625" y="19050"/>
          <a:ext cx="2127249" cy="1777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650876</xdr:colOff>
      <xdr:row>0</xdr:row>
      <xdr:rowOff>19050</xdr:rowOff>
    </xdr:from>
    <xdr:to>
      <xdr:col>15</xdr:col>
      <xdr:colOff>92075</xdr:colOff>
      <xdr:row>6</xdr:row>
      <xdr:rowOff>51955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7A803AD-E0C0-4185-9718-669DF08AB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3348489" y="19050"/>
          <a:ext cx="2107045" cy="1591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144860</xdr:colOff>
      <xdr:row>0</xdr:row>
      <xdr:rowOff>0</xdr:rowOff>
    </xdr:from>
    <xdr:to>
      <xdr:col>11</xdr:col>
      <xdr:colOff>283368</xdr:colOff>
      <xdr:row>4</xdr:row>
      <xdr:rowOff>361950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D69FD2B-B4AA-45EC-9891-109982377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006319" y="0"/>
          <a:ext cx="2117922" cy="167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144860</xdr:colOff>
      <xdr:row>0</xdr:row>
      <xdr:rowOff>1</xdr:rowOff>
    </xdr:from>
    <xdr:to>
      <xdr:col>11</xdr:col>
      <xdr:colOff>254793</xdr:colOff>
      <xdr:row>4</xdr:row>
      <xdr:rowOff>183817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3E3B02A-3F38-4822-8CFD-033725AFA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547707" y="1"/>
          <a:ext cx="2098485" cy="152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22"/>
  <sheetViews>
    <sheetView rightToLeft="1" zoomScale="60" zoomScaleNormal="60" workbookViewId="0">
      <selection activeCell="A14" sqref="A14:XFD14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7.42578125" style="14" bestFit="1" customWidth="1"/>
    <col min="19" max="19" width="16.8554687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C1" s="50" t="s">
        <v>84</v>
      </c>
      <c r="D1" s="50"/>
      <c r="E1" s="50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2:25" ht="27" x14ac:dyDescent="0.6">
      <c r="C2" s="50"/>
      <c r="D2" s="50"/>
      <c r="E2" s="50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 t="s">
        <v>88</v>
      </c>
      <c r="V2" s="47"/>
      <c r="W2" s="47"/>
    </row>
    <row r="3" spans="2:25" x14ac:dyDescent="0.6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2:25" ht="27" x14ac:dyDescent="0.6">
      <c r="C4" s="51" t="s">
        <v>85</v>
      </c>
      <c r="D4" s="51"/>
      <c r="E4" s="51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5" ht="38.25" customHeight="1" thickBot="1" x14ac:dyDescent="0.65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2:25" ht="24" customHeight="1" thickTop="1" thickBot="1" x14ac:dyDescent="0.95">
      <c r="C6" s="2"/>
      <c r="D6" s="2"/>
      <c r="F6" s="52" t="s">
        <v>36</v>
      </c>
      <c r="G6" s="53"/>
      <c r="H6" s="52" t="s">
        <v>37</v>
      </c>
      <c r="I6" s="53"/>
      <c r="J6" s="52" t="s">
        <v>20</v>
      </c>
      <c r="K6" s="53"/>
      <c r="L6" s="56" t="s">
        <v>66</v>
      </c>
      <c r="M6" s="56" t="s">
        <v>57</v>
      </c>
      <c r="N6" s="71" t="s">
        <v>51</v>
      </c>
      <c r="O6" s="71" t="s">
        <v>56</v>
      </c>
      <c r="P6" s="56" t="s">
        <v>58</v>
      </c>
      <c r="Q6" s="56" t="s">
        <v>59</v>
      </c>
      <c r="R6" s="70" t="s">
        <v>60</v>
      </c>
      <c r="S6" s="70" t="s">
        <v>61</v>
      </c>
      <c r="T6" s="69" t="s">
        <v>39</v>
      </c>
      <c r="U6" s="65" t="s">
        <v>40</v>
      </c>
      <c r="V6" s="63" t="s">
        <v>41</v>
      </c>
      <c r="W6" s="64" t="s">
        <v>42</v>
      </c>
    </row>
    <row r="7" spans="2:25" ht="38.25" thickTop="1" thickBot="1" x14ac:dyDescent="0.95">
      <c r="C7" s="67" t="s">
        <v>29</v>
      </c>
      <c r="D7" s="68"/>
      <c r="F7" s="54"/>
      <c r="G7" s="55"/>
      <c r="H7" s="54"/>
      <c r="I7" s="55"/>
      <c r="J7" s="54"/>
      <c r="K7" s="55"/>
      <c r="L7" s="57"/>
      <c r="M7" s="57"/>
      <c r="N7" s="72"/>
      <c r="O7" s="72"/>
      <c r="P7" s="57"/>
      <c r="Q7" s="57"/>
      <c r="R7" s="70"/>
      <c r="S7" s="70"/>
      <c r="T7" s="69"/>
      <c r="U7" s="66"/>
      <c r="V7" s="63"/>
      <c r="W7" s="63"/>
    </row>
    <row r="8" spans="2:25" ht="42.75" customHeight="1" thickTop="1" thickBot="1" x14ac:dyDescent="0.65">
      <c r="F8" s="59" t="s">
        <v>28</v>
      </c>
      <c r="G8" s="61" t="s">
        <v>52</v>
      </c>
      <c r="H8" s="59" t="s">
        <v>28</v>
      </c>
      <c r="I8" s="61" t="s">
        <v>52</v>
      </c>
      <c r="J8" s="59" t="s">
        <v>28</v>
      </c>
      <c r="K8" s="61" t="s">
        <v>52</v>
      </c>
      <c r="L8" s="57"/>
      <c r="M8" s="57"/>
      <c r="N8" s="72"/>
      <c r="O8" s="72"/>
      <c r="P8" s="57"/>
      <c r="Q8" s="57"/>
      <c r="R8" s="70"/>
      <c r="S8" s="70"/>
      <c r="T8" s="69"/>
      <c r="U8" s="66"/>
      <c r="V8" s="63"/>
      <c r="W8" s="63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60"/>
      <c r="G9" s="62"/>
      <c r="H9" s="60"/>
      <c r="I9" s="62"/>
      <c r="J9" s="60"/>
      <c r="K9" s="62"/>
      <c r="L9" s="58"/>
      <c r="M9" s="58"/>
      <c r="N9" s="73"/>
      <c r="O9" s="73"/>
      <c r="P9" s="58"/>
      <c r="Q9" s="58"/>
      <c r="R9" s="70"/>
      <c r="S9" s="70"/>
      <c r="T9" s="69"/>
      <c r="U9" s="66"/>
      <c r="V9" s="63"/>
      <c r="W9" s="63"/>
    </row>
    <row r="10" spans="2:25" ht="54" customHeight="1" thickTop="1" thickBot="1" x14ac:dyDescent="0.65">
      <c r="B10" s="31" t="s">
        <v>7</v>
      </c>
      <c r="C10" s="21" t="s">
        <v>0</v>
      </c>
      <c r="D10" s="21" t="s">
        <v>10</v>
      </c>
      <c r="E10" s="22">
        <v>45381</v>
      </c>
      <c r="F10" s="30">
        <v>33</v>
      </c>
      <c r="G10" s="19">
        <v>30</v>
      </c>
      <c r="H10" s="30">
        <v>33</v>
      </c>
      <c r="I10" s="19">
        <v>15</v>
      </c>
      <c r="J10" s="30">
        <v>34</v>
      </c>
      <c r="K10" s="19">
        <v>14</v>
      </c>
      <c r="L10" s="40">
        <v>0</v>
      </c>
      <c r="M10" s="34">
        <v>0</v>
      </c>
      <c r="N10" s="30">
        <v>100</v>
      </c>
      <c r="O10" s="19">
        <f>G10+I10+K10</f>
        <v>59</v>
      </c>
      <c r="P10" s="19">
        <v>200</v>
      </c>
      <c r="Q10" s="19">
        <f>S10/O10</f>
        <v>210</v>
      </c>
      <c r="R10" s="36">
        <v>20000</v>
      </c>
      <c r="S10" s="36">
        <v>12390</v>
      </c>
      <c r="T10" s="36">
        <f>R10-S10</f>
        <v>7610</v>
      </c>
      <c r="U10" s="37">
        <f>(R10-S10)/R10</f>
        <v>0.3805</v>
      </c>
      <c r="V10" s="36">
        <f>O10-N10</f>
        <v>-41</v>
      </c>
      <c r="W10" s="37">
        <f>-(N10-O10)/N10</f>
        <v>-0.41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30</v>
      </c>
      <c r="D11" s="23" t="s">
        <v>31</v>
      </c>
      <c r="E11" s="22">
        <v>45381</v>
      </c>
      <c r="F11" s="30">
        <v>966</v>
      </c>
      <c r="G11" s="19">
        <v>334</v>
      </c>
      <c r="H11" s="30">
        <v>966</v>
      </c>
      <c r="I11" s="19">
        <v>528</v>
      </c>
      <c r="J11" s="30">
        <v>968</v>
      </c>
      <c r="K11" s="19">
        <v>210</v>
      </c>
      <c r="L11" s="40">
        <v>145</v>
      </c>
      <c r="M11" s="34">
        <v>64</v>
      </c>
      <c r="N11" s="30">
        <v>2900</v>
      </c>
      <c r="O11" s="19">
        <f>G11+I11+K11</f>
        <v>1072</v>
      </c>
      <c r="P11" s="19">
        <f>R11/N11</f>
        <v>115</v>
      </c>
      <c r="Q11" s="39">
        <f>S11/O11</f>
        <v>163.75186567164178</v>
      </c>
      <c r="R11" s="36">
        <v>333500</v>
      </c>
      <c r="S11" s="36">
        <v>175542</v>
      </c>
      <c r="T11" s="36">
        <f t="shared" ref="T11:T16" si="0">R11-S11</f>
        <v>157958</v>
      </c>
      <c r="U11" s="37">
        <f t="shared" ref="U11:U17" si="1">(R11-S11)/R11</f>
        <v>0.47363718140929534</v>
      </c>
      <c r="V11" s="36">
        <f t="shared" ref="V11:V14" si="2">O11-N11</f>
        <v>-1828</v>
      </c>
      <c r="W11" s="37">
        <f t="shared" ref="W11:W15" si="3">-(N11-O11)/N11</f>
        <v>-0.63034482758620691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64</v>
      </c>
      <c r="E12" s="22">
        <v>45382</v>
      </c>
      <c r="F12" s="46">
        <v>966</v>
      </c>
      <c r="G12" s="46">
        <v>334</v>
      </c>
      <c r="H12" s="46">
        <v>966</v>
      </c>
      <c r="I12" s="46">
        <v>528</v>
      </c>
      <c r="J12" s="46">
        <v>968</v>
      </c>
      <c r="K12" s="46">
        <v>210</v>
      </c>
      <c r="L12" s="40">
        <v>145</v>
      </c>
      <c r="M12" s="34">
        <v>64</v>
      </c>
      <c r="N12" s="30">
        <v>2900</v>
      </c>
      <c r="O12" s="19">
        <f t="shared" ref="O12:O15" si="4">G12+I12+K12</f>
        <v>1072</v>
      </c>
      <c r="P12" s="19">
        <v>50</v>
      </c>
      <c r="Q12" s="19">
        <v>60</v>
      </c>
      <c r="R12" s="36">
        <f>N12*P12</f>
        <v>145000</v>
      </c>
      <c r="S12" s="36">
        <f>O12*Q12</f>
        <v>64320</v>
      </c>
      <c r="T12" s="36">
        <f>R12-S12</f>
        <v>80680</v>
      </c>
      <c r="U12" s="37">
        <f t="shared" si="1"/>
        <v>0.5564137931034483</v>
      </c>
      <c r="V12" s="36">
        <f t="shared" si="2"/>
        <v>-1828</v>
      </c>
      <c r="W12" s="37">
        <f t="shared" si="3"/>
        <v>-0.63034482758620691</v>
      </c>
    </row>
    <row r="13" spans="2:25" ht="39" customHeight="1" thickTop="1" thickBot="1" x14ac:dyDescent="0.65">
      <c r="B13" s="31" t="s">
        <v>8</v>
      </c>
      <c r="C13" s="23" t="s">
        <v>32</v>
      </c>
      <c r="D13" s="23" t="s">
        <v>33</v>
      </c>
      <c r="E13" s="22">
        <v>45381</v>
      </c>
      <c r="F13" s="30">
        <v>41</v>
      </c>
      <c r="G13" s="41">
        <v>200</v>
      </c>
      <c r="H13" s="30">
        <v>41</v>
      </c>
      <c r="I13" s="19">
        <v>274</v>
      </c>
      <c r="J13" s="30">
        <v>42</v>
      </c>
      <c r="K13" s="19">
        <v>31</v>
      </c>
      <c r="L13" s="40">
        <v>25</v>
      </c>
      <c r="M13" s="34">
        <v>107</v>
      </c>
      <c r="N13" s="30">
        <v>125</v>
      </c>
      <c r="O13" s="19">
        <f>G13+I13+K13</f>
        <v>505</v>
      </c>
      <c r="P13" s="19">
        <f>R13/N13</f>
        <v>300</v>
      </c>
      <c r="Q13" s="39">
        <f>S13/P13</f>
        <v>338.2</v>
      </c>
      <c r="R13" s="36">
        <v>37500</v>
      </c>
      <c r="S13" s="36">
        <v>101460</v>
      </c>
      <c r="T13" s="36">
        <f t="shared" si="0"/>
        <v>-63960</v>
      </c>
      <c r="U13" s="37">
        <f t="shared" si="1"/>
        <v>-1.7056</v>
      </c>
      <c r="V13" s="36">
        <f t="shared" si="2"/>
        <v>380</v>
      </c>
      <c r="W13" s="37">
        <f t="shared" si="3"/>
        <v>3.04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34</v>
      </c>
      <c r="D14" s="23" t="s">
        <v>35</v>
      </c>
      <c r="E14" s="22">
        <v>45381</v>
      </c>
      <c r="F14" s="30">
        <v>700</v>
      </c>
      <c r="G14" s="19">
        <v>704</v>
      </c>
      <c r="H14" s="30">
        <v>700</v>
      </c>
      <c r="I14" s="19">
        <v>0</v>
      </c>
      <c r="J14" s="19">
        <v>0</v>
      </c>
      <c r="K14" s="19">
        <v>0</v>
      </c>
      <c r="L14" s="40">
        <v>2</v>
      </c>
      <c r="M14" s="34">
        <v>1</v>
      </c>
      <c r="N14" s="30">
        <v>1400</v>
      </c>
      <c r="O14" s="19">
        <f t="shared" si="4"/>
        <v>704</v>
      </c>
      <c r="P14" s="39">
        <f>R14/N14</f>
        <v>78.571428571428569</v>
      </c>
      <c r="Q14" s="39">
        <f>S14/O14</f>
        <v>42.607954545454547</v>
      </c>
      <c r="R14" s="36">
        <v>110000</v>
      </c>
      <c r="S14" s="36">
        <v>29996</v>
      </c>
      <c r="T14" s="36">
        <f t="shared" si="0"/>
        <v>80004</v>
      </c>
      <c r="U14" s="37">
        <f t="shared" si="1"/>
        <v>0.72730909090909091</v>
      </c>
      <c r="V14" s="36">
        <f t="shared" si="2"/>
        <v>-696</v>
      </c>
      <c r="W14" s="37">
        <f t="shared" si="3"/>
        <v>-0.49714285714285716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65</v>
      </c>
      <c r="E15" s="22">
        <v>45382</v>
      </c>
      <c r="F15" s="30">
        <v>700</v>
      </c>
      <c r="G15" s="19">
        <v>704</v>
      </c>
      <c r="H15" s="30">
        <v>700</v>
      </c>
      <c r="I15" s="19">
        <v>0</v>
      </c>
      <c r="J15" s="19">
        <v>0</v>
      </c>
      <c r="K15" s="19">
        <v>0</v>
      </c>
      <c r="L15" s="40">
        <v>2</v>
      </c>
      <c r="M15" s="34">
        <v>1</v>
      </c>
      <c r="N15" s="30">
        <v>1400</v>
      </c>
      <c r="O15" s="19">
        <f t="shared" si="4"/>
        <v>704</v>
      </c>
      <c r="P15" s="19">
        <v>50</v>
      </c>
      <c r="Q15" s="19">
        <v>60</v>
      </c>
      <c r="R15" s="36">
        <f>P15*N15</f>
        <v>70000</v>
      </c>
      <c r="S15" s="36">
        <f>Q15*O15</f>
        <v>42240</v>
      </c>
      <c r="T15" s="36">
        <f>R15-S15</f>
        <v>27760</v>
      </c>
      <c r="U15" s="37">
        <f t="shared" si="1"/>
        <v>0.39657142857142857</v>
      </c>
      <c r="V15" s="36">
        <f>O15-N15</f>
        <v>-696</v>
      </c>
      <c r="W15" s="37">
        <f t="shared" si="3"/>
        <v>-0.49714285714285716</v>
      </c>
    </row>
    <row r="16" spans="2:25" ht="36.75" customHeight="1" thickTop="1" thickBot="1" x14ac:dyDescent="0.65">
      <c r="B16" s="31" t="s">
        <v>47</v>
      </c>
      <c r="C16" s="23" t="s">
        <v>48</v>
      </c>
      <c r="D16" s="23" t="s">
        <v>49</v>
      </c>
      <c r="E16" s="22">
        <v>45382</v>
      </c>
      <c r="F16" s="19"/>
      <c r="G16" s="19"/>
      <c r="H16" s="19"/>
      <c r="I16" s="19"/>
      <c r="J16" s="30">
        <v>500</v>
      </c>
      <c r="K16" s="19">
        <v>422</v>
      </c>
      <c r="L16" s="40">
        <v>20</v>
      </c>
      <c r="M16" s="34">
        <v>17</v>
      </c>
      <c r="N16" s="30">
        <v>500</v>
      </c>
      <c r="O16" s="19">
        <v>422</v>
      </c>
      <c r="P16" s="19">
        <f>R16/N16</f>
        <v>160</v>
      </c>
      <c r="Q16" s="39">
        <f>S16/O16</f>
        <v>132.06635071090048</v>
      </c>
      <c r="R16" s="36">
        <v>80000</v>
      </c>
      <c r="S16" s="36">
        <v>55732</v>
      </c>
      <c r="T16" s="36">
        <f t="shared" si="0"/>
        <v>24268</v>
      </c>
      <c r="U16" s="37">
        <f t="shared" si="1"/>
        <v>0.30335000000000001</v>
      </c>
      <c r="V16" s="36">
        <f>O16-N16</f>
        <v>-78</v>
      </c>
      <c r="W16" s="37">
        <f>-(N16-O16)/N16</f>
        <v>-0.156</v>
      </c>
    </row>
    <row r="17" spans="2:25" ht="29.25" customHeight="1" thickTop="1" thickBot="1" x14ac:dyDescent="0.65">
      <c r="F17" s="20"/>
      <c r="G17" s="20">
        <f>G11+G1+G14</f>
        <v>1038</v>
      </c>
      <c r="H17" s="20"/>
      <c r="I17" s="20">
        <f>I11+I13+I14</f>
        <v>802</v>
      </c>
      <c r="J17" s="20"/>
      <c r="K17" s="20">
        <f>K11+K13+K14</f>
        <v>241</v>
      </c>
      <c r="L17" s="20"/>
      <c r="M17" s="20"/>
      <c r="N17" s="20">
        <f>N10+N11+N13+N14+N16</f>
        <v>5025</v>
      </c>
      <c r="O17" s="20">
        <f>O10+O11+O13+O14+O16</f>
        <v>2762</v>
      </c>
      <c r="P17" s="20"/>
      <c r="Q17" s="20"/>
      <c r="R17" s="29">
        <f>SUM(R10:R16)</f>
        <v>796000</v>
      </c>
      <c r="S17" s="29">
        <f>SUM(S10:S16)</f>
        <v>481680</v>
      </c>
      <c r="T17" s="29">
        <f>R17-S17</f>
        <v>314320</v>
      </c>
      <c r="U17" s="38">
        <f t="shared" si="1"/>
        <v>0.39487437185929647</v>
      </c>
      <c r="V17" s="36">
        <f>O17-N17</f>
        <v>-2263</v>
      </c>
      <c r="W17" s="37"/>
      <c r="X17" s="14">
        <f>SUM(X10:X14)</f>
        <v>4525</v>
      </c>
      <c r="Y17" s="14">
        <f>SUM(Y10:Y14)</f>
        <v>2140</v>
      </c>
    </row>
    <row r="18" spans="2:25" ht="24" thickTop="1" thickBot="1" x14ac:dyDescent="0.65"/>
    <row r="19" spans="2:25" ht="24" thickTop="1" thickBot="1" x14ac:dyDescent="0.65">
      <c r="B19" s="24" t="s">
        <v>26</v>
      </c>
      <c r="C19" s="25">
        <v>5025</v>
      </c>
      <c r="D19" s="14"/>
      <c r="E19" s="14"/>
    </row>
    <row r="20" spans="2:25" ht="24" thickTop="1" thickBot="1" x14ac:dyDescent="0.65">
      <c r="B20" s="26" t="s">
        <v>27</v>
      </c>
      <c r="C20" s="27">
        <v>2762</v>
      </c>
      <c r="D20" s="14"/>
      <c r="E20" s="14"/>
    </row>
    <row r="21" spans="2:25" ht="24" thickTop="1" thickBot="1" x14ac:dyDescent="0.65">
      <c r="B21" s="27" t="s">
        <v>38</v>
      </c>
      <c r="C21" s="28">
        <f>(C20-C19)/C20</f>
        <v>-0.81933381607530775</v>
      </c>
    </row>
    <row r="22" spans="2:25" ht="23.25" thickTop="1" x14ac:dyDescent="0.6"/>
  </sheetData>
  <mergeCells count="24">
    <mergeCell ref="V6:V9"/>
    <mergeCell ref="W6:W9"/>
    <mergeCell ref="U6:U9"/>
    <mergeCell ref="C7:D7"/>
    <mergeCell ref="T6:T9"/>
    <mergeCell ref="R6:R9"/>
    <mergeCell ref="S6:S9"/>
    <mergeCell ref="N6:N9"/>
    <mergeCell ref="O6:O9"/>
    <mergeCell ref="P6:P9"/>
    <mergeCell ref="Q6:Q9"/>
    <mergeCell ref="M6:M9"/>
    <mergeCell ref="G8:G9"/>
    <mergeCell ref="F6:G7"/>
    <mergeCell ref="H6:I7"/>
    <mergeCell ref="C1:E2"/>
    <mergeCell ref="C4:E4"/>
    <mergeCell ref="J6:K7"/>
    <mergeCell ref="L6:L9"/>
    <mergeCell ref="F8:F9"/>
    <mergeCell ref="H8:H9"/>
    <mergeCell ref="I8:I9"/>
    <mergeCell ref="J8:J9"/>
    <mergeCell ref="K8:K9"/>
  </mergeCells>
  <conditionalFormatting sqref="E13 E10">
    <cfRule type="cellIs" dxfId="23" priority="7" operator="lessThanOrEqual">
      <formula>TODAY()</formula>
    </cfRule>
  </conditionalFormatting>
  <conditionalFormatting sqref="E13 E10">
    <cfRule type="cellIs" dxfId="22" priority="8" operator="between">
      <formula>(TODAY())+7</formula>
      <formula>TODAY()</formula>
    </cfRule>
  </conditionalFormatting>
  <conditionalFormatting sqref="E11:E12">
    <cfRule type="cellIs" dxfId="21" priority="5" operator="lessThanOrEqual">
      <formula>TODAY()</formula>
    </cfRule>
  </conditionalFormatting>
  <conditionalFormatting sqref="E11:E12">
    <cfRule type="cellIs" dxfId="20" priority="6" operator="between">
      <formula>(TODAY())+7</formula>
      <formula>TODAY()</formula>
    </cfRule>
  </conditionalFormatting>
  <conditionalFormatting sqref="E14:E16">
    <cfRule type="cellIs" dxfId="19" priority="1" operator="lessThanOrEqual">
      <formula>TODAY()</formula>
    </cfRule>
  </conditionalFormatting>
  <conditionalFormatting sqref="E14:E16">
    <cfRule type="cellIs" dxfId="18" priority="2" operator="between">
      <formula>(TODAY())+7</formula>
      <formula>TODAY()</formula>
    </cfRule>
  </conditionalFormatting>
  <pageMargins left="0.7" right="0.7" top="0.75" bottom="0.75" header="0.3" footer="0.3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22"/>
  <sheetViews>
    <sheetView rightToLeft="1" zoomScale="57" zoomScaleNormal="57" workbookViewId="0">
      <selection activeCell="A14" sqref="A14:XFD14"/>
    </sheetView>
  </sheetViews>
  <sheetFormatPr defaultRowHeight="15" x14ac:dyDescent="0.25"/>
  <cols>
    <col min="2" max="2" width="16.7109375" style="13" bestFit="1" customWidth="1"/>
    <col min="3" max="3" width="27.28515625" customWidth="1"/>
    <col min="4" max="4" width="24.5703125" customWidth="1"/>
    <col min="5" max="5" width="13.28515625" customWidth="1"/>
    <col min="6" max="6" width="15" customWidth="1"/>
    <col min="7" max="7" width="17.85546875" bestFit="1" customWidth="1"/>
    <col min="8" max="8" width="13.42578125" customWidth="1"/>
    <col min="9" max="9" width="17.85546875" bestFit="1" customWidth="1"/>
    <col min="10" max="10" width="17.28515625" customWidth="1"/>
    <col min="11" max="11" width="17.85546875" bestFit="1" customWidth="1"/>
    <col min="12" max="12" width="12.5703125" bestFit="1" customWidth="1"/>
    <col min="13" max="13" width="8.5703125" bestFit="1" customWidth="1"/>
    <col min="14" max="14" width="9.85546875" bestFit="1" customWidth="1"/>
    <col min="18" max="18" width="18.5703125" bestFit="1" customWidth="1"/>
    <col min="19" max="19" width="16.7109375" bestFit="1" customWidth="1"/>
    <col min="20" max="20" width="12" bestFit="1" customWidth="1"/>
    <col min="21" max="21" width="11.5703125" bestFit="1" customWidth="1"/>
    <col min="22" max="22" width="11.28515625" bestFit="1" customWidth="1"/>
  </cols>
  <sheetData>
    <row r="1" spans="2:23" ht="23.25" x14ac:dyDescent="0.35">
      <c r="E1" s="50" t="s">
        <v>84</v>
      </c>
      <c r="F1" s="50"/>
      <c r="G1" s="50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2:23" ht="23.25" x14ac:dyDescent="0.35">
      <c r="E2" s="50"/>
      <c r="F2" s="50"/>
      <c r="G2" s="50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 t="s">
        <v>87</v>
      </c>
      <c r="V2" s="47"/>
      <c r="W2" s="47"/>
    </row>
    <row r="4" spans="2:23" ht="23.25" x14ac:dyDescent="0.35">
      <c r="E4" s="51" t="s">
        <v>85</v>
      </c>
      <c r="F4" s="51"/>
      <c r="G4" s="51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3" ht="23.25" x14ac:dyDescent="0.35"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7" spans="2:23" ht="15.75" thickBot="1" x14ac:dyDescent="0.3"/>
    <row r="8" spans="2:23" ht="67.5" customHeight="1" thickTop="1" thickBot="1" x14ac:dyDescent="0.95">
      <c r="B8" s="1"/>
      <c r="C8" s="67" t="s">
        <v>24</v>
      </c>
      <c r="D8" s="68"/>
      <c r="E8" s="1"/>
      <c r="F8" s="87" t="s">
        <v>21</v>
      </c>
      <c r="G8" s="87"/>
      <c r="H8" s="87" t="s">
        <v>22</v>
      </c>
      <c r="I8" s="87"/>
      <c r="J8" s="87" t="s">
        <v>23</v>
      </c>
      <c r="K8" s="87"/>
      <c r="L8" s="56" t="s">
        <v>66</v>
      </c>
      <c r="M8" s="56" t="s">
        <v>57</v>
      </c>
      <c r="N8" s="82" t="s">
        <v>45</v>
      </c>
      <c r="O8" s="82" t="s">
        <v>46</v>
      </c>
      <c r="P8" s="79" t="s">
        <v>58</v>
      </c>
      <c r="Q8" s="79" t="s">
        <v>59</v>
      </c>
      <c r="R8" s="78" t="s">
        <v>69</v>
      </c>
      <c r="S8" s="78" t="s">
        <v>70</v>
      </c>
      <c r="T8" s="77" t="s">
        <v>39</v>
      </c>
      <c r="U8" s="76" t="s">
        <v>43</v>
      </c>
      <c r="V8" s="74" t="s">
        <v>41</v>
      </c>
      <c r="W8" s="75" t="s">
        <v>44</v>
      </c>
    </row>
    <row r="9" spans="2:23" ht="46.5" customHeight="1" thickTop="1" thickBot="1" x14ac:dyDescent="0.65">
      <c r="B9" s="1"/>
      <c r="E9" s="1"/>
      <c r="F9" s="59" t="s">
        <v>28</v>
      </c>
      <c r="G9" s="59" t="s">
        <v>52</v>
      </c>
      <c r="H9" s="59" t="s">
        <v>28</v>
      </c>
      <c r="I9" s="59" t="s">
        <v>52</v>
      </c>
      <c r="J9" s="59" t="s">
        <v>28</v>
      </c>
      <c r="K9" s="59" t="s">
        <v>52</v>
      </c>
      <c r="L9" s="85"/>
      <c r="M9" s="85"/>
      <c r="N9" s="83"/>
      <c r="O9" s="83"/>
      <c r="P9" s="80"/>
      <c r="Q9" s="80"/>
      <c r="R9" s="78"/>
      <c r="S9" s="78"/>
      <c r="T9" s="77"/>
      <c r="U9" s="77"/>
      <c r="V9" s="74"/>
      <c r="W9" s="74"/>
    </row>
    <row r="10" spans="2:23" ht="24" thickTop="1" thickBot="1" x14ac:dyDescent="0.3">
      <c r="B10" s="32" t="s">
        <v>53</v>
      </c>
      <c r="C10" s="32" t="s">
        <v>54</v>
      </c>
      <c r="D10" s="32" t="s">
        <v>25</v>
      </c>
      <c r="E10" s="33" t="s">
        <v>55</v>
      </c>
      <c r="F10" s="60"/>
      <c r="G10" s="60"/>
      <c r="H10" s="60"/>
      <c r="I10" s="60"/>
      <c r="J10" s="60"/>
      <c r="K10" s="60"/>
      <c r="L10" s="86"/>
      <c r="M10" s="86"/>
      <c r="N10" s="84"/>
      <c r="O10" s="84"/>
      <c r="P10" s="81"/>
      <c r="Q10" s="81"/>
      <c r="R10" s="78"/>
      <c r="S10" s="78"/>
      <c r="T10" s="77"/>
      <c r="U10" s="77"/>
      <c r="V10" s="74"/>
      <c r="W10" s="74"/>
    </row>
    <row r="11" spans="2:23" ht="42" customHeight="1" thickTop="1" thickBot="1" x14ac:dyDescent="0.3">
      <c r="B11" s="31" t="s">
        <v>7</v>
      </c>
      <c r="C11" s="21" t="s">
        <v>0</v>
      </c>
      <c r="D11" s="21" t="s">
        <v>10</v>
      </c>
      <c r="E11" s="22">
        <v>45473</v>
      </c>
      <c r="F11" s="30">
        <v>33</v>
      </c>
      <c r="G11" s="19">
        <v>22</v>
      </c>
      <c r="H11" s="30">
        <v>33</v>
      </c>
      <c r="I11" s="19">
        <v>4</v>
      </c>
      <c r="J11" s="30">
        <v>33</v>
      </c>
      <c r="K11" s="19">
        <v>34</v>
      </c>
      <c r="L11" s="42">
        <v>0</v>
      </c>
      <c r="M11" s="34">
        <v>0</v>
      </c>
      <c r="N11" s="30">
        <v>100</v>
      </c>
      <c r="O11" s="19">
        <f t="shared" ref="O11:O16" si="0">G11+I11+K11</f>
        <v>60</v>
      </c>
      <c r="P11" s="19">
        <v>200</v>
      </c>
      <c r="Q11" s="19">
        <v>210</v>
      </c>
      <c r="R11" s="36">
        <v>20000</v>
      </c>
      <c r="S11" s="36">
        <v>12600</v>
      </c>
      <c r="T11" s="43">
        <f>R11-S11</f>
        <v>7400</v>
      </c>
      <c r="U11" s="44">
        <f>(R11-S11)/R11</f>
        <v>0.37</v>
      </c>
      <c r="V11" s="45">
        <f>O11-N11</f>
        <v>-40</v>
      </c>
      <c r="W11" s="44">
        <f>-(N11-O11)/N11</f>
        <v>-0.4</v>
      </c>
    </row>
    <row r="12" spans="2:23" ht="53.25" customHeight="1" thickTop="1" thickBot="1" x14ac:dyDescent="0.3">
      <c r="B12" s="31" t="s">
        <v>11</v>
      </c>
      <c r="C12" s="23" t="s">
        <v>1</v>
      </c>
      <c r="D12" s="23" t="s">
        <v>2</v>
      </c>
      <c r="E12" s="22">
        <v>45473</v>
      </c>
      <c r="F12" s="30">
        <v>766</v>
      </c>
      <c r="G12" s="19">
        <v>295</v>
      </c>
      <c r="H12" s="30">
        <v>766</v>
      </c>
      <c r="I12" s="19">
        <v>467</v>
      </c>
      <c r="J12" s="30">
        <v>768</v>
      </c>
      <c r="K12" s="19">
        <v>243</v>
      </c>
      <c r="L12" s="34">
        <v>125</v>
      </c>
      <c r="M12" s="34">
        <v>55</v>
      </c>
      <c r="N12" s="30">
        <v>2300</v>
      </c>
      <c r="O12" s="19">
        <f t="shared" si="0"/>
        <v>1005</v>
      </c>
      <c r="P12" s="19">
        <v>125</v>
      </c>
      <c r="Q12" s="39">
        <f>S12/O12</f>
        <v>185.84079601990049</v>
      </c>
      <c r="R12" s="36">
        <v>287500</v>
      </c>
      <c r="S12" s="36">
        <v>186770</v>
      </c>
      <c r="T12" s="43">
        <f t="shared" ref="T12:T16" si="1">R12-S12</f>
        <v>100730</v>
      </c>
      <c r="U12" s="44">
        <f t="shared" ref="U12:U17" si="2">(R12-S12)/R12</f>
        <v>0.35036521739130433</v>
      </c>
      <c r="V12" s="45">
        <f>O12-N12</f>
        <v>-1295</v>
      </c>
      <c r="W12" s="44">
        <f t="shared" ref="W12:W16" si="3">-(N12-O12)/N12</f>
        <v>-0.56304347826086953</v>
      </c>
    </row>
    <row r="13" spans="2:23" ht="50.25" customHeight="1" thickTop="1" thickBot="1" x14ac:dyDescent="0.3">
      <c r="B13" s="31" t="s">
        <v>50</v>
      </c>
      <c r="C13" s="35" t="s">
        <v>67</v>
      </c>
      <c r="D13" s="23" t="s">
        <v>68</v>
      </c>
      <c r="E13" s="22">
        <v>45474</v>
      </c>
      <c r="F13" s="30">
        <v>766</v>
      </c>
      <c r="G13" s="19">
        <v>295</v>
      </c>
      <c r="H13" s="30">
        <v>766</v>
      </c>
      <c r="I13" s="19">
        <v>467</v>
      </c>
      <c r="J13" s="30">
        <v>768</v>
      </c>
      <c r="K13" s="19">
        <v>243</v>
      </c>
      <c r="L13" s="34">
        <v>125</v>
      </c>
      <c r="M13" s="34">
        <v>55</v>
      </c>
      <c r="N13" s="30">
        <v>2300</v>
      </c>
      <c r="O13" s="19">
        <f t="shared" si="0"/>
        <v>1005</v>
      </c>
      <c r="P13" s="19">
        <v>50</v>
      </c>
      <c r="Q13" s="19">
        <v>60</v>
      </c>
      <c r="R13" s="36">
        <f>P13*N13</f>
        <v>115000</v>
      </c>
      <c r="S13" s="36">
        <f>Q13*O13</f>
        <v>60300</v>
      </c>
      <c r="T13" s="43">
        <f t="shared" si="1"/>
        <v>54700</v>
      </c>
      <c r="U13" s="44">
        <f t="shared" si="2"/>
        <v>0.47565217391304349</v>
      </c>
      <c r="V13" s="45">
        <f t="shared" ref="V13:V16" si="4">O13-N13</f>
        <v>-1295</v>
      </c>
      <c r="W13" s="44">
        <f t="shared" si="3"/>
        <v>-0.56304347826086953</v>
      </c>
    </row>
    <row r="14" spans="2:23" ht="48" customHeight="1" thickTop="1" thickBot="1" x14ac:dyDescent="0.3">
      <c r="B14" s="31" t="s">
        <v>8</v>
      </c>
      <c r="C14" s="23" t="s">
        <v>3</v>
      </c>
      <c r="D14" s="23" t="s">
        <v>4</v>
      </c>
      <c r="E14" s="22">
        <v>45473</v>
      </c>
      <c r="F14" s="30">
        <v>41</v>
      </c>
      <c r="G14" s="19">
        <v>50</v>
      </c>
      <c r="H14" s="30">
        <v>41</v>
      </c>
      <c r="I14" s="19">
        <v>201</v>
      </c>
      <c r="J14" s="30">
        <v>42</v>
      </c>
      <c r="K14" s="19">
        <v>165</v>
      </c>
      <c r="L14" s="34">
        <v>25</v>
      </c>
      <c r="M14" s="34">
        <v>89</v>
      </c>
      <c r="N14" s="30">
        <v>125</v>
      </c>
      <c r="O14" s="19">
        <f>G14+I14+K14</f>
        <v>416</v>
      </c>
      <c r="P14" s="19">
        <f>R14/N14</f>
        <v>300</v>
      </c>
      <c r="Q14" s="39">
        <f>S14/O14</f>
        <v>142.74759615384616</v>
      </c>
      <c r="R14" s="36">
        <v>37500</v>
      </c>
      <c r="S14" s="36">
        <v>59383</v>
      </c>
      <c r="T14" s="43">
        <f t="shared" si="1"/>
        <v>-21883</v>
      </c>
      <c r="U14" s="44">
        <f t="shared" si="2"/>
        <v>-0.58354666666666666</v>
      </c>
      <c r="V14" s="45">
        <f t="shared" si="4"/>
        <v>291</v>
      </c>
      <c r="W14" s="44">
        <f t="shared" si="3"/>
        <v>2.3279999999999998</v>
      </c>
    </row>
    <row r="15" spans="2:23" ht="46.5" thickTop="1" thickBot="1" x14ac:dyDescent="0.3">
      <c r="B15" s="31" t="s">
        <v>9</v>
      </c>
      <c r="C15" s="23" t="s">
        <v>5</v>
      </c>
      <c r="D15" s="23" t="s">
        <v>6</v>
      </c>
      <c r="E15" s="22">
        <v>45473</v>
      </c>
      <c r="F15" s="30">
        <v>700</v>
      </c>
      <c r="G15" s="19">
        <v>1179</v>
      </c>
      <c r="H15" s="30">
        <v>700</v>
      </c>
      <c r="I15" s="19">
        <v>890</v>
      </c>
      <c r="J15" s="19">
        <v>0</v>
      </c>
      <c r="K15" s="19">
        <v>0</v>
      </c>
      <c r="L15" s="34">
        <v>2</v>
      </c>
      <c r="M15" s="34">
        <v>2</v>
      </c>
      <c r="N15" s="30">
        <v>1400</v>
      </c>
      <c r="O15" s="19">
        <v>2229</v>
      </c>
      <c r="P15" s="39">
        <f>R15/N15</f>
        <v>78.571428571428569</v>
      </c>
      <c r="Q15" s="39">
        <f>S15/O15</f>
        <v>63.851951547779272</v>
      </c>
      <c r="R15" s="36">
        <v>110000</v>
      </c>
      <c r="S15" s="36">
        <v>142326</v>
      </c>
      <c r="T15" s="43">
        <f t="shared" si="1"/>
        <v>-32326</v>
      </c>
      <c r="U15" s="44">
        <f t="shared" si="2"/>
        <v>-0.29387272727272729</v>
      </c>
      <c r="V15" s="45">
        <f t="shared" si="4"/>
        <v>829</v>
      </c>
      <c r="W15" s="44">
        <f t="shared" si="3"/>
        <v>0.59214285714285719</v>
      </c>
    </row>
    <row r="16" spans="2:23" ht="45" customHeight="1" thickTop="1" thickBot="1" x14ac:dyDescent="0.3">
      <c r="B16" s="31" t="s">
        <v>62</v>
      </c>
      <c r="C16" s="35" t="s">
        <v>63</v>
      </c>
      <c r="D16" s="23" t="s">
        <v>65</v>
      </c>
      <c r="E16" s="22"/>
      <c r="F16" s="30">
        <v>700</v>
      </c>
      <c r="G16" s="19">
        <v>1179</v>
      </c>
      <c r="H16" s="30">
        <v>700</v>
      </c>
      <c r="I16" s="19">
        <v>890</v>
      </c>
      <c r="J16" s="19">
        <v>0</v>
      </c>
      <c r="K16" s="19">
        <v>0</v>
      </c>
      <c r="L16" s="34">
        <v>2</v>
      </c>
      <c r="M16" s="34">
        <v>2</v>
      </c>
      <c r="N16" s="30">
        <v>1400</v>
      </c>
      <c r="O16" s="19">
        <f t="shared" si="0"/>
        <v>2069</v>
      </c>
      <c r="P16" s="19">
        <v>50</v>
      </c>
      <c r="Q16" s="19">
        <v>60</v>
      </c>
      <c r="R16" s="36">
        <f>P16*N16</f>
        <v>70000</v>
      </c>
      <c r="S16" s="36">
        <f>Q16*O16</f>
        <v>124140</v>
      </c>
      <c r="T16" s="43">
        <f t="shared" si="1"/>
        <v>-54140</v>
      </c>
      <c r="U16" s="44">
        <f>(R16-S16)/R16</f>
        <v>-0.77342857142857147</v>
      </c>
      <c r="V16" s="45">
        <f t="shared" si="4"/>
        <v>669</v>
      </c>
      <c r="W16" s="44">
        <f t="shared" si="3"/>
        <v>0.47785714285714287</v>
      </c>
    </row>
    <row r="17" spans="2:23" ht="24" thickTop="1" thickBot="1" x14ac:dyDescent="0.65">
      <c r="B17" s="1"/>
      <c r="C17" s="1"/>
      <c r="D17" s="1"/>
      <c r="E17" s="1"/>
      <c r="F17" s="20"/>
      <c r="G17" s="20">
        <f>SUM(G12:G15)</f>
        <v>1819</v>
      </c>
      <c r="H17" s="20"/>
      <c r="I17" s="20">
        <f>SUM(I12:I15)</f>
        <v>2025</v>
      </c>
      <c r="J17" s="20"/>
      <c r="K17" s="20">
        <f>SUM(K12:K15)</f>
        <v>651</v>
      </c>
      <c r="L17" s="20"/>
      <c r="M17" s="20"/>
      <c r="N17" s="20">
        <f>N11+N12+N14+N15</f>
        <v>3925</v>
      </c>
      <c r="O17" s="20">
        <f>O11+O12+O14+O15</f>
        <v>3710</v>
      </c>
      <c r="P17" s="20"/>
      <c r="Q17" s="20"/>
      <c r="R17" s="36">
        <f>SUM(R11:R15)</f>
        <v>570000</v>
      </c>
      <c r="S17" s="36">
        <f>SUM(S11:S15)</f>
        <v>461379</v>
      </c>
      <c r="T17" s="43">
        <f>R17-S17</f>
        <v>108621</v>
      </c>
      <c r="U17" s="44">
        <f t="shared" si="2"/>
        <v>0.19056315789473685</v>
      </c>
      <c r="V17" s="45">
        <f>O17-N17</f>
        <v>-215</v>
      </c>
      <c r="W17" s="44">
        <f>-(N17-O17)/N17</f>
        <v>-5.4777070063694269E-2</v>
      </c>
    </row>
    <row r="18" spans="2:23" ht="23.25" thickTop="1" x14ac:dyDescent="0.6">
      <c r="B18" s="1"/>
      <c r="C18" s="1"/>
      <c r="D18" s="1"/>
      <c r="E18" s="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23" ht="22.5" x14ac:dyDescent="0.6">
      <c r="B19" s="15" t="s">
        <v>26</v>
      </c>
      <c r="C19" s="16">
        <v>3925</v>
      </c>
      <c r="D19" s="1"/>
      <c r="E19" s="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23" ht="23.25" thickBot="1" x14ac:dyDescent="0.65">
      <c r="B20" s="17" t="s">
        <v>27</v>
      </c>
      <c r="C20" s="18">
        <v>3710</v>
      </c>
      <c r="D20" s="1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23" ht="19.5" thickTop="1" thickBot="1" x14ac:dyDescent="0.5">
      <c r="B21" s="17" t="s">
        <v>38</v>
      </c>
      <c r="C21" s="28">
        <f>(C20-C19)/C20</f>
        <v>-5.7951482479784364E-2</v>
      </c>
    </row>
    <row r="22" spans="2:23" ht="15.75" thickTop="1" x14ac:dyDescent="0.25"/>
  </sheetData>
  <mergeCells count="24">
    <mergeCell ref="C8:D8"/>
    <mergeCell ref="K9:K10"/>
    <mergeCell ref="N8:N10"/>
    <mergeCell ref="O8:O10"/>
    <mergeCell ref="M8:M10"/>
    <mergeCell ref="L8:L10"/>
    <mergeCell ref="F9:F10"/>
    <mergeCell ref="G9:G10"/>
    <mergeCell ref="H9:H10"/>
    <mergeCell ref="I9:I10"/>
    <mergeCell ref="J9:J10"/>
    <mergeCell ref="F8:G8"/>
    <mergeCell ref="H8:I8"/>
    <mergeCell ref="J8:K8"/>
    <mergeCell ref="E1:G2"/>
    <mergeCell ref="E4:G4"/>
    <mergeCell ref="V8:V10"/>
    <mergeCell ref="W8:W10"/>
    <mergeCell ref="U8:U10"/>
    <mergeCell ref="R8:R10"/>
    <mergeCell ref="T8:T10"/>
    <mergeCell ref="S8:S10"/>
    <mergeCell ref="P8:P10"/>
    <mergeCell ref="Q8:Q10"/>
  </mergeCells>
  <conditionalFormatting sqref="E14 E11">
    <cfRule type="cellIs" dxfId="17" priority="5" operator="lessThanOrEqual">
      <formula>TODAY()</formula>
    </cfRule>
  </conditionalFormatting>
  <conditionalFormatting sqref="E14 E11">
    <cfRule type="cellIs" dxfId="16" priority="6" operator="between">
      <formula>(TODAY())+7</formula>
      <formula>TODAY()</formula>
    </cfRule>
  </conditionalFormatting>
  <conditionalFormatting sqref="E15:E16">
    <cfRule type="cellIs" dxfId="15" priority="1" operator="lessThanOrEqual">
      <formula>TODAY()</formula>
    </cfRule>
  </conditionalFormatting>
  <conditionalFormatting sqref="E15:E16">
    <cfRule type="cellIs" dxfId="14" priority="2" operator="between">
      <formula>(TODAY())+7</formula>
      <formula>TODAY()</formula>
    </cfRule>
  </conditionalFormatting>
  <conditionalFormatting sqref="E12:E13">
    <cfRule type="cellIs" dxfId="13" priority="3" operator="lessThanOrEqual">
      <formula>TODAY()</formula>
    </cfRule>
  </conditionalFormatting>
  <conditionalFormatting sqref="E12:E13">
    <cfRule type="cellIs" dxfId="12" priority="4" operator="between">
      <formula>(TODAY())+7</formula>
      <formula>TODAY()</formula>
    </cfRule>
  </conditionalFormatting>
  <pageMargins left="0.7" right="0.7" top="0.75" bottom="0.75" header="0.3" footer="0.3"/>
  <pageSetup paperSize="9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H9"/>
  <sheetViews>
    <sheetView rightToLeft="1" workbookViewId="0">
      <selection activeCell="E6" sqref="E6"/>
    </sheetView>
  </sheetViews>
  <sheetFormatPr defaultRowHeight="15" x14ac:dyDescent="0.25"/>
  <cols>
    <col min="5" max="5" width="17.85546875" customWidth="1"/>
    <col min="6" max="6" width="28.42578125" customWidth="1"/>
    <col min="7" max="7" width="28.5703125" customWidth="1"/>
    <col min="8" max="8" width="22.5703125" customWidth="1"/>
  </cols>
  <sheetData>
    <row r="4" spans="5:8" ht="15.75" thickBot="1" x14ac:dyDescent="0.3"/>
    <row r="5" spans="5:8" ht="37.5" thickBot="1" x14ac:dyDescent="0.95">
      <c r="E5" s="1"/>
      <c r="F5" s="88" t="s">
        <v>12</v>
      </c>
      <c r="G5" s="89"/>
      <c r="H5" s="1"/>
    </row>
    <row r="6" spans="5:8" ht="21.75" x14ac:dyDescent="0.45">
      <c r="E6" s="4" t="s">
        <v>7</v>
      </c>
      <c r="F6" s="5" t="s">
        <v>13</v>
      </c>
      <c r="G6" s="6" t="s">
        <v>10</v>
      </c>
      <c r="H6" s="7">
        <v>45565</v>
      </c>
    </row>
    <row r="7" spans="5:8" ht="21.75" x14ac:dyDescent="0.45">
      <c r="E7" s="8" t="s">
        <v>11</v>
      </c>
      <c r="F7" s="3" t="s">
        <v>14</v>
      </c>
      <c r="G7" s="3" t="s">
        <v>15</v>
      </c>
      <c r="H7" s="9">
        <v>45565</v>
      </c>
    </row>
    <row r="8" spans="5:8" ht="43.5" x14ac:dyDescent="0.45">
      <c r="E8" s="8" t="s">
        <v>8</v>
      </c>
      <c r="F8" s="3" t="s">
        <v>16</v>
      </c>
      <c r="G8" s="3" t="s">
        <v>17</v>
      </c>
      <c r="H8" s="9">
        <v>45565</v>
      </c>
    </row>
    <row r="9" spans="5:8" ht="22.5" thickBot="1" x14ac:dyDescent="0.5">
      <c r="E9" s="10" t="s">
        <v>9</v>
      </c>
      <c r="F9" s="11" t="s">
        <v>18</v>
      </c>
      <c r="G9" s="11" t="s">
        <v>19</v>
      </c>
      <c r="H9" s="12">
        <v>45565</v>
      </c>
    </row>
  </sheetData>
  <mergeCells count="1">
    <mergeCell ref="F5:G5"/>
  </mergeCells>
  <conditionalFormatting sqref="H6">
    <cfRule type="cellIs" dxfId="11" priority="7" operator="lessThanOrEqual">
      <formula>TODAY()</formula>
    </cfRule>
  </conditionalFormatting>
  <conditionalFormatting sqref="H6">
    <cfRule type="cellIs" dxfId="10" priority="8" operator="between">
      <formula>(TODAY())+7</formula>
      <formula>TODAY()</formula>
    </cfRule>
  </conditionalFormatting>
  <conditionalFormatting sqref="H7">
    <cfRule type="cellIs" dxfId="9" priority="5" operator="lessThanOrEqual">
      <formula>TODAY()</formula>
    </cfRule>
  </conditionalFormatting>
  <conditionalFormatting sqref="H7">
    <cfRule type="cellIs" dxfId="8" priority="6" operator="between">
      <formula>(TODAY())+7</formula>
      <formula>TODAY()</formula>
    </cfRule>
  </conditionalFormatting>
  <conditionalFormatting sqref="H8">
    <cfRule type="cellIs" dxfId="7" priority="3" operator="lessThanOrEqual">
      <formula>TODAY()</formula>
    </cfRule>
  </conditionalFormatting>
  <conditionalFormatting sqref="H8">
    <cfRule type="cellIs" dxfId="6" priority="4" operator="between">
      <formula>(TODAY())+7</formula>
      <formula>TODAY()</formula>
    </cfRule>
  </conditionalFormatting>
  <conditionalFormatting sqref="H9">
    <cfRule type="cellIs" dxfId="5" priority="1" operator="lessThanOrEqual">
      <formula>TODAY()</formula>
    </cfRule>
  </conditionalFormatting>
  <conditionalFormatting sqref="H9">
    <cfRule type="cellIs" dxfId="4" priority="2" operator="between">
      <formula>(TODAY())+7</formula>
      <formula>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EE18-0B3A-48F0-8F09-69CDFFF57D71}">
  <sheetPr>
    <pageSetUpPr fitToPage="1"/>
  </sheetPr>
  <dimension ref="B1:Y21"/>
  <sheetViews>
    <sheetView rightToLeft="1" zoomScale="55" zoomScaleNormal="55" workbookViewId="0">
      <selection activeCell="Q13" sqref="Q13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3.5703125" style="14" bestFit="1" customWidth="1"/>
    <col min="19" max="19" width="11.570312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B1" s="50" t="s">
        <v>84</v>
      </c>
      <c r="C1" s="50"/>
      <c r="D1" s="5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2:25" ht="27" x14ac:dyDescent="0.6">
      <c r="B2" s="50"/>
      <c r="C2" s="50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 t="s">
        <v>86</v>
      </c>
      <c r="U2" s="47"/>
      <c r="V2" s="47"/>
    </row>
    <row r="3" spans="2:25" x14ac:dyDescent="0.6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2:25" ht="27" x14ac:dyDescent="0.6">
      <c r="B4" s="51" t="s">
        <v>85</v>
      </c>
      <c r="C4" s="51"/>
      <c r="D4" s="51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2:25" ht="38.25" customHeight="1" thickBot="1" x14ac:dyDescent="0.6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2:25" ht="24" customHeight="1" thickTop="1" thickBot="1" x14ac:dyDescent="0.95">
      <c r="C6" s="2"/>
      <c r="D6" s="2"/>
      <c r="F6" s="52" t="s">
        <v>71</v>
      </c>
      <c r="G6" s="53"/>
      <c r="H6" s="52" t="s">
        <v>72</v>
      </c>
      <c r="I6" s="53"/>
      <c r="J6" s="52" t="s">
        <v>73</v>
      </c>
      <c r="K6" s="53"/>
      <c r="L6" s="56" t="s">
        <v>66</v>
      </c>
      <c r="M6" s="56" t="s">
        <v>57</v>
      </c>
      <c r="N6" s="71" t="s">
        <v>51</v>
      </c>
      <c r="O6" s="71" t="s">
        <v>56</v>
      </c>
      <c r="P6" s="56" t="s">
        <v>58</v>
      </c>
      <c r="Q6" s="56" t="s">
        <v>59</v>
      </c>
      <c r="R6" s="90" t="s">
        <v>81</v>
      </c>
      <c r="S6" s="90" t="s">
        <v>82</v>
      </c>
      <c r="T6" s="69" t="s">
        <v>39</v>
      </c>
      <c r="U6" s="65" t="s">
        <v>40</v>
      </c>
      <c r="V6" s="63" t="s">
        <v>41</v>
      </c>
      <c r="W6" s="64" t="s">
        <v>42</v>
      </c>
    </row>
    <row r="7" spans="2:25" ht="38.25" thickTop="1" thickBot="1" x14ac:dyDescent="0.95">
      <c r="C7" s="67" t="s">
        <v>74</v>
      </c>
      <c r="D7" s="68"/>
      <c r="F7" s="54"/>
      <c r="G7" s="55"/>
      <c r="H7" s="54"/>
      <c r="I7" s="55"/>
      <c r="J7" s="54"/>
      <c r="K7" s="55"/>
      <c r="L7" s="57"/>
      <c r="M7" s="57"/>
      <c r="N7" s="72"/>
      <c r="O7" s="72"/>
      <c r="P7" s="57"/>
      <c r="Q7" s="57"/>
      <c r="R7" s="70"/>
      <c r="S7" s="70"/>
      <c r="T7" s="69"/>
      <c r="U7" s="66"/>
      <c r="V7" s="63"/>
      <c r="W7" s="63"/>
    </row>
    <row r="8" spans="2:25" ht="42.75" customHeight="1" thickTop="1" thickBot="1" x14ac:dyDescent="0.65">
      <c r="F8" s="59" t="s">
        <v>28</v>
      </c>
      <c r="G8" s="61" t="s">
        <v>52</v>
      </c>
      <c r="H8" s="59" t="s">
        <v>28</v>
      </c>
      <c r="I8" s="61" t="s">
        <v>52</v>
      </c>
      <c r="J8" s="59" t="s">
        <v>28</v>
      </c>
      <c r="K8" s="61" t="s">
        <v>52</v>
      </c>
      <c r="L8" s="57"/>
      <c r="M8" s="57"/>
      <c r="N8" s="72"/>
      <c r="O8" s="72"/>
      <c r="P8" s="57"/>
      <c r="Q8" s="57"/>
      <c r="R8" s="70"/>
      <c r="S8" s="70"/>
      <c r="T8" s="69"/>
      <c r="U8" s="66"/>
      <c r="V8" s="63"/>
      <c r="W8" s="63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60"/>
      <c r="G9" s="62"/>
      <c r="H9" s="60"/>
      <c r="I9" s="62"/>
      <c r="J9" s="60"/>
      <c r="K9" s="62"/>
      <c r="L9" s="58"/>
      <c r="M9" s="58"/>
      <c r="N9" s="73"/>
      <c r="O9" s="73"/>
      <c r="P9" s="58"/>
      <c r="Q9" s="58"/>
      <c r="R9" s="70"/>
      <c r="S9" s="70"/>
      <c r="T9" s="69"/>
      <c r="U9" s="66"/>
      <c r="V9" s="63"/>
      <c r="W9" s="63"/>
    </row>
    <row r="10" spans="2:25" ht="54" customHeight="1" thickTop="1" thickBot="1" x14ac:dyDescent="0.65">
      <c r="B10" s="31" t="s">
        <v>83</v>
      </c>
      <c r="C10" s="21" t="s">
        <v>13</v>
      </c>
      <c r="D10" s="21" t="s">
        <v>10</v>
      </c>
      <c r="E10" s="22">
        <v>45565</v>
      </c>
      <c r="F10" s="30">
        <v>33</v>
      </c>
      <c r="G10" s="19">
        <v>37</v>
      </c>
      <c r="H10" s="30">
        <v>33</v>
      </c>
      <c r="I10" s="19">
        <v>2</v>
      </c>
      <c r="J10" s="30">
        <v>34</v>
      </c>
      <c r="K10" s="19">
        <v>200</v>
      </c>
      <c r="L10" s="40">
        <v>0</v>
      </c>
      <c r="M10" s="34">
        <v>0</v>
      </c>
      <c r="N10" s="30">
        <f>F10+H10+J10</f>
        <v>100</v>
      </c>
      <c r="O10" s="19">
        <f>G10+I10+K10</f>
        <v>239</v>
      </c>
      <c r="P10" s="19">
        <v>200</v>
      </c>
      <c r="Q10" s="39">
        <f>S10/O10</f>
        <v>106.02510460251047</v>
      </c>
      <c r="R10" s="36">
        <v>20000</v>
      </c>
      <c r="S10" s="36">
        <v>25340</v>
      </c>
      <c r="T10" s="36">
        <f>R10-S10</f>
        <v>-5340</v>
      </c>
      <c r="U10" s="37">
        <f>(R10-S10)/R10</f>
        <v>-0.26700000000000002</v>
      </c>
      <c r="V10" s="36">
        <f>O10-N10</f>
        <v>139</v>
      </c>
      <c r="W10" s="37">
        <f>-(N10-O10)/N10</f>
        <v>1.39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75</v>
      </c>
      <c r="D11" s="23" t="s">
        <v>77</v>
      </c>
      <c r="E11" s="22">
        <v>45565</v>
      </c>
      <c r="F11" s="30">
        <v>300</v>
      </c>
      <c r="G11" s="19">
        <v>537</v>
      </c>
      <c r="H11" s="30">
        <v>300</v>
      </c>
      <c r="I11" s="19">
        <v>536</v>
      </c>
      <c r="J11" s="30">
        <v>300</v>
      </c>
      <c r="K11" s="19">
        <v>519</v>
      </c>
      <c r="L11" s="40">
        <v>90</v>
      </c>
      <c r="M11" s="34">
        <v>79</v>
      </c>
      <c r="N11" s="30">
        <f>F11+H11+J11</f>
        <v>900</v>
      </c>
      <c r="O11" s="19">
        <f>G11+I11+K11</f>
        <v>1592</v>
      </c>
      <c r="P11" s="19">
        <f>R11/N11</f>
        <v>160.5</v>
      </c>
      <c r="Q11" s="39">
        <f>S11/O11</f>
        <v>146.08417085427135</v>
      </c>
      <c r="R11" s="36">
        <v>144450</v>
      </c>
      <c r="S11" s="36">
        <v>232566</v>
      </c>
      <c r="T11" s="36">
        <f t="shared" ref="T11:T14" si="0">R11-S11</f>
        <v>-88116</v>
      </c>
      <c r="U11" s="37">
        <f>(R11-S11)/R11</f>
        <v>-0.61001038421599174</v>
      </c>
      <c r="V11" s="36">
        <f>O11-N11</f>
        <v>692</v>
      </c>
      <c r="W11" s="37">
        <f>-(N11-O11)/N11</f>
        <v>0.76888888888888884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76</v>
      </c>
      <c r="E12" s="22">
        <v>45565</v>
      </c>
      <c r="F12" s="46">
        <v>300</v>
      </c>
      <c r="G12" s="46">
        <v>492</v>
      </c>
      <c r="H12" s="46">
        <v>300</v>
      </c>
      <c r="I12" s="46">
        <v>403</v>
      </c>
      <c r="J12" s="46">
        <v>300</v>
      </c>
      <c r="K12" s="46">
        <v>445</v>
      </c>
      <c r="L12" s="40">
        <v>90</v>
      </c>
      <c r="M12" s="34">
        <v>79</v>
      </c>
      <c r="N12" s="30">
        <f t="shared" ref="N12:N15" si="1">F12+H12+J12</f>
        <v>900</v>
      </c>
      <c r="O12" s="19">
        <f>G12+I12+K12</f>
        <v>1340</v>
      </c>
      <c r="P12" s="19">
        <v>50</v>
      </c>
      <c r="Q12" s="19">
        <v>60</v>
      </c>
      <c r="R12" s="36">
        <f>N12*P12</f>
        <v>45000</v>
      </c>
      <c r="S12" s="36">
        <f>O12*Q12</f>
        <v>80400</v>
      </c>
      <c r="T12" s="36">
        <f>R12-S12</f>
        <v>-35400</v>
      </c>
      <c r="U12" s="37">
        <f t="shared" ref="U12:U16" si="2">(R12-S12)/R12</f>
        <v>-0.78666666666666663</v>
      </c>
      <c r="V12" s="36">
        <f t="shared" ref="V12:V14" si="3">O12-N12</f>
        <v>440</v>
      </c>
      <c r="W12" s="37">
        <f t="shared" ref="W12:W15" si="4">-(N12-O12)/N12</f>
        <v>0.48888888888888887</v>
      </c>
    </row>
    <row r="13" spans="2:25" ht="39" customHeight="1" thickTop="1" thickBot="1" x14ac:dyDescent="0.65">
      <c r="B13" s="31" t="s">
        <v>8</v>
      </c>
      <c r="C13" s="23" t="s">
        <v>16</v>
      </c>
      <c r="D13" s="23" t="s">
        <v>78</v>
      </c>
      <c r="E13" s="22">
        <v>45565</v>
      </c>
      <c r="F13" s="30">
        <v>41</v>
      </c>
      <c r="G13" s="46">
        <v>133</v>
      </c>
      <c r="H13" s="30">
        <v>42</v>
      </c>
      <c r="I13" s="19">
        <v>88</v>
      </c>
      <c r="J13" s="30">
        <v>42</v>
      </c>
      <c r="K13" s="19">
        <v>149</v>
      </c>
      <c r="L13" s="40">
        <v>0</v>
      </c>
      <c r="M13" s="34">
        <v>0</v>
      </c>
      <c r="N13" s="30">
        <f t="shared" si="1"/>
        <v>125</v>
      </c>
      <c r="O13" s="19">
        <f>G13+I13+K13</f>
        <v>370</v>
      </c>
      <c r="P13" s="19">
        <f>R13/N13</f>
        <v>300</v>
      </c>
      <c r="Q13" s="39">
        <f>S13/O13</f>
        <v>235.51621621621621</v>
      </c>
      <c r="R13" s="36">
        <v>37500</v>
      </c>
      <c r="S13" s="36">
        <v>87141</v>
      </c>
      <c r="T13" s="36">
        <f t="shared" si="0"/>
        <v>-49641</v>
      </c>
      <c r="U13" s="37">
        <f t="shared" si="2"/>
        <v>-1.32376</v>
      </c>
      <c r="V13" s="36">
        <f t="shared" si="3"/>
        <v>245</v>
      </c>
      <c r="W13" s="37">
        <f t="shared" si="4"/>
        <v>1.96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18</v>
      </c>
      <c r="D14" s="23" t="s">
        <v>79</v>
      </c>
      <c r="E14" s="22">
        <v>45565</v>
      </c>
      <c r="F14" s="30">
        <v>0</v>
      </c>
      <c r="G14" s="19">
        <v>430</v>
      </c>
      <c r="H14" s="30">
        <v>0</v>
      </c>
      <c r="I14" s="19">
        <v>0</v>
      </c>
      <c r="J14" s="19">
        <v>0</v>
      </c>
      <c r="K14" s="19">
        <v>481</v>
      </c>
      <c r="L14" s="40">
        <v>1</v>
      </c>
      <c r="M14" s="34">
        <v>4</v>
      </c>
      <c r="N14" s="30">
        <v>700</v>
      </c>
      <c r="O14" s="19">
        <f>G14+I14+K14</f>
        <v>911</v>
      </c>
      <c r="P14" s="19">
        <f>R14/N14</f>
        <v>79</v>
      </c>
      <c r="Q14" s="39">
        <f>S14/O14</f>
        <v>83.007683863885845</v>
      </c>
      <c r="R14" s="36">
        <v>55300</v>
      </c>
      <c r="S14" s="36">
        <v>75620</v>
      </c>
      <c r="T14" s="36">
        <f t="shared" si="0"/>
        <v>-20320</v>
      </c>
      <c r="U14" s="37">
        <f t="shared" si="2"/>
        <v>-0.3674502712477396</v>
      </c>
      <c r="V14" s="36">
        <f t="shared" si="3"/>
        <v>211</v>
      </c>
      <c r="W14" s="37">
        <f t="shared" si="4"/>
        <v>0.30142857142857143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80</v>
      </c>
      <c r="E15" s="22">
        <v>45565</v>
      </c>
      <c r="F15" s="30">
        <v>0</v>
      </c>
      <c r="G15" s="19">
        <v>430</v>
      </c>
      <c r="H15" s="30">
        <v>0</v>
      </c>
      <c r="I15" s="19">
        <v>0</v>
      </c>
      <c r="J15" s="19">
        <v>700</v>
      </c>
      <c r="K15" s="19">
        <v>481</v>
      </c>
      <c r="L15" s="40">
        <v>1</v>
      </c>
      <c r="M15" s="34">
        <v>4</v>
      </c>
      <c r="N15" s="30">
        <f t="shared" si="1"/>
        <v>700</v>
      </c>
      <c r="O15" s="19">
        <f t="shared" ref="O15" si="5">G15+I15+K15</f>
        <v>911</v>
      </c>
      <c r="P15" s="19">
        <v>50</v>
      </c>
      <c r="Q15" s="19">
        <v>60</v>
      </c>
      <c r="R15" s="36">
        <f>P15*N15</f>
        <v>35000</v>
      </c>
      <c r="S15" s="36">
        <f>Q15*O15</f>
        <v>54660</v>
      </c>
      <c r="T15" s="36">
        <f>R15-S15</f>
        <v>-19660</v>
      </c>
      <c r="U15" s="37">
        <f t="shared" si="2"/>
        <v>-0.56171428571428572</v>
      </c>
      <c r="V15" s="36">
        <f>O15-N15</f>
        <v>211</v>
      </c>
      <c r="W15" s="37">
        <f t="shared" si="4"/>
        <v>0.30142857142857143</v>
      </c>
    </row>
    <row r="16" spans="2:25" ht="29.25" customHeight="1" thickTop="1" thickBot="1" x14ac:dyDescent="0.65">
      <c r="F16" s="20"/>
      <c r="G16" s="20">
        <f>G11+G1+G14</f>
        <v>967</v>
      </c>
      <c r="H16" s="20"/>
      <c r="I16" s="20">
        <f>I11+I13+I14</f>
        <v>624</v>
      </c>
      <c r="J16" s="20"/>
      <c r="K16" s="20">
        <f>K11+K13+K14</f>
        <v>1149</v>
      </c>
      <c r="L16" s="20"/>
      <c r="M16" s="20"/>
      <c r="N16" s="20">
        <f>N10+N11+N13+N14</f>
        <v>1825</v>
      </c>
      <c r="O16" s="20">
        <f>O10+O11+O13+O14</f>
        <v>3112</v>
      </c>
      <c r="P16" s="20"/>
      <c r="Q16" s="20"/>
      <c r="R16" s="29">
        <f>SUM(R10:R15)</f>
        <v>337250</v>
      </c>
      <c r="S16" s="29">
        <f>SUM(S10:S15)</f>
        <v>555727</v>
      </c>
      <c r="T16" s="29">
        <f>R16-S16</f>
        <v>-218477</v>
      </c>
      <c r="U16" s="38">
        <f t="shared" si="2"/>
        <v>-0.64781912527798369</v>
      </c>
      <c r="V16" s="36">
        <f>O16-N16</f>
        <v>1287</v>
      </c>
      <c r="W16" s="37"/>
      <c r="X16" s="14">
        <f>SUM(X10:X14)</f>
        <v>4525</v>
      </c>
      <c r="Y16" s="14">
        <f>SUM(Y10:Y14)</f>
        <v>2140</v>
      </c>
    </row>
    <row r="17" spans="2:5" ht="24" thickTop="1" thickBot="1" x14ac:dyDescent="0.65"/>
    <row r="18" spans="2:5" ht="24" thickTop="1" thickBot="1" x14ac:dyDescent="0.65">
      <c r="B18" s="24" t="s">
        <v>26</v>
      </c>
      <c r="C18" s="25">
        <v>1825</v>
      </c>
      <c r="D18" s="14"/>
      <c r="E18" s="14"/>
    </row>
    <row r="19" spans="2:5" ht="24" thickTop="1" thickBot="1" x14ac:dyDescent="0.65">
      <c r="B19" s="26" t="s">
        <v>27</v>
      </c>
      <c r="C19" s="27">
        <v>3112</v>
      </c>
      <c r="D19" s="14"/>
      <c r="E19" s="14"/>
    </row>
    <row r="20" spans="2:5" ht="24" thickTop="1" thickBot="1" x14ac:dyDescent="0.65">
      <c r="B20" s="27" t="s">
        <v>38</v>
      </c>
      <c r="C20" s="28">
        <f>(C19-C18)/C19</f>
        <v>0.41356041131105398</v>
      </c>
    </row>
    <row r="21" spans="2:5" ht="23.25" thickTop="1" x14ac:dyDescent="0.6"/>
  </sheetData>
  <mergeCells count="24">
    <mergeCell ref="W6:W9"/>
    <mergeCell ref="C7:D7"/>
    <mergeCell ref="F8:F9"/>
    <mergeCell ref="G8:G9"/>
    <mergeCell ref="H8:H9"/>
    <mergeCell ref="I8:I9"/>
    <mergeCell ref="J8:J9"/>
    <mergeCell ref="N6:N9"/>
    <mergeCell ref="O6:O9"/>
    <mergeCell ref="P6:P9"/>
    <mergeCell ref="Q6:Q9"/>
    <mergeCell ref="R6:R9"/>
    <mergeCell ref="S6:S9"/>
    <mergeCell ref="M6:M9"/>
    <mergeCell ref="K8:K9"/>
    <mergeCell ref="F6:G7"/>
    <mergeCell ref="B1:D2"/>
    <mergeCell ref="B4:D4"/>
    <mergeCell ref="T6:T9"/>
    <mergeCell ref="U6:U9"/>
    <mergeCell ref="V6:V9"/>
    <mergeCell ref="H6:I7"/>
    <mergeCell ref="J6:K7"/>
    <mergeCell ref="L6:L9"/>
  </mergeCells>
  <conditionalFormatting sqref="E10:E15">
    <cfRule type="cellIs" dxfId="3" priority="5" operator="lessThanOrEqual">
      <formula>TODAY()</formula>
    </cfRule>
  </conditionalFormatting>
  <conditionalFormatting sqref="E10:E15">
    <cfRule type="cellIs" dxfId="2" priority="6" operator="between">
      <formula>(TODAY())+7</formula>
      <formula>TODAY()</formula>
    </cfRule>
  </conditionalFormatting>
  <pageMargins left="0.7" right="0.7" top="0.75" bottom="0.75" header="0.3" footer="0.3"/>
  <pageSetup paperSize="9" scale="4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804D-7340-4C62-B983-223F253B211E}">
  <sheetPr>
    <pageSetUpPr fitToPage="1"/>
  </sheetPr>
  <dimension ref="B1:Y21"/>
  <sheetViews>
    <sheetView rightToLeft="1" tabSelected="1" zoomScale="53" zoomScaleNormal="53" workbookViewId="0">
      <selection activeCell="V10" sqref="V10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3.5703125" style="14" bestFit="1" customWidth="1"/>
    <col min="19" max="19" width="11.570312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B1" s="50" t="s">
        <v>84</v>
      </c>
      <c r="C1" s="50"/>
      <c r="D1" s="5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2:25" ht="27" x14ac:dyDescent="0.6">
      <c r="B2" s="50"/>
      <c r="C2" s="50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 t="s">
        <v>99</v>
      </c>
      <c r="U2" s="47"/>
      <c r="V2" s="47"/>
    </row>
    <row r="3" spans="2:25" x14ac:dyDescent="0.6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2:25" ht="27" x14ac:dyDescent="0.6">
      <c r="B4" s="51" t="s">
        <v>85</v>
      </c>
      <c r="C4" s="51"/>
      <c r="D4" s="51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2:25" ht="38.25" customHeight="1" thickBot="1" x14ac:dyDescent="0.6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2:25" ht="24" customHeight="1" thickTop="1" thickBot="1" x14ac:dyDescent="0.95">
      <c r="C6" s="2"/>
      <c r="D6" s="2"/>
      <c r="F6" s="52" t="s">
        <v>89</v>
      </c>
      <c r="G6" s="53"/>
      <c r="H6" s="52" t="s">
        <v>90</v>
      </c>
      <c r="I6" s="53"/>
      <c r="J6" s="52" t="s">
        <v>91</v>
      </c>
      <c r="K6" s="53"/>
      <c r="L6" s="56" t="s">
        <v>66</v>
      </c>
      <c r="M6" s="56" t="s">
        <v>57</v>
      </c>
      <c r="N6" s="71" t="s">
        <v>51</v>
      </c>
      <c r="O6" s="71" t="s">
        <v>56</v>
      </c>
      <c r="P6" s="56" t="s">
        <v>58</v>
      </c>
      <c r="Q6" s="56" t="s">
        <v>59</v>
      </c>
      <c r="R6" s="90" t="s">
        <v>81</v>
      </c>
      <c r="S6" s="90" t="s">
        <v>82</v>
      </c>
      <c r="T6" s="69" t="s">
        <v>39</v>
      </c>
      <c r="U6" s="65" t="s">
        <v>40</v>
      </c>
      <c r="V6" s="63" t="s">
        <v>41</v>
      </c>
      <c r="W6" s="64" t="s">
        <v>42</v>
      </c>
    </row>
    <row r="7" spans="2:25" ht="38.25" thickTop="1" thickBot="1" x14ac:dyDescent="0.95">
      <c r="C7" s="67" t="s">
        <v>92</v>
      </c>
      <c r="D7" s="68"/>
      <c r="F7" s="54"/>
      <c r="G7" s="55"/>
      <c r="H7" s="54"/>
      <c r="I7" s="55"/>
      <c r="J7" s="54"/>
      <c r="K7" s="55"/>
      <c r="L7" s="57"/>
      <c r="M7" s="57"/>
      <c r="N7" s="72"/>
      <c r="O7" s="72"/>
      <c r="P7" s="57"/>
      <c r="Q7" s="57"/>
      <c r="R7" s="70"/>
      <c r="S7" s="70"/>
      <c r="T7" s="69"/>
      <c r="U7" s="66"/>
      <c r="V7" s="63"/>
      <c r="W7" s="63"/>
    </row>
    <row r="8" spans="2:25" ht="42.75" customHeight="1" thickTop="1" thickBot="1" x14ac:dyDescent="0.65">
      <c r="F8" s="59" t="s">
        <v>28</v>
      </c>
      <c r="G8" s="61" t="s">
        <v>52</v>
      </c>
      <c r="H8" s="59" t="s">
        <v>28</v>
      </c>
      <c r="I8" s="61" t="s">
        <v>52</v>
      </c>
      <c r="J8" s="59" t="s">
        <v>28</v>
      </c>
      <c r="K8" s="61" t="s">
        <v>52</v>
      </c>
      <c r="L8" s="57"/>
      <c r="M8" s="57"/>
      <c r="N8" s="72"/>
      <c r="O8" s="72"/>
      <c r="P8" s="57"/>
      <c r="Q8" s="57"/>
      <c r="R8" s="70"/>
      <c r="S8" s="70"/>
      <c r="T8" s="69"/>
      <c r="U8" s="66"/>
      <c r="V8" s="63"/>
      <c r="W8" s="63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60"/>
      <c r="G9" s="62"/>
      <c r="H9" s="60"/>
      <c r="I9" s="62"/>
      <c r="J9" s="60"/>
      <c r="K9" s="62"/>
      <c r="L9" s="58"/>
      <c r="M9" s="58"/>
      <c r="N9" s="73"/>
      <c r="O9" s="73"/>
      <c r="P9" s="58"/>
      <c r="Q9" s="58"/>
      <c r="R9" s="70"/>
      <c r="S9" s="70"/>
      <c r="T9" s="69"/>
      <c r="U9" s="66"/>
      <c r="V9" s="63"/>
      <c r="W9" s="63"/>
    </row>
    <row r="10" spans="2:25" ht="54" customHeight="1" thickTop="1" thickBot="1" x14ac:dyDescent="0.65">
      <c r="B10" s="31" t="s">
        <v>83</v>
      </c>
      <c r="C10" s="21" t="s">
        <v>13</v>
      </c>
      <c r="D10" s="21" t="s">
        <v>10</v>
      </c>
      <c r="E10" s="22">
        <v>45657</v>
      </c>
      <c r="F10" s="30">
        <v>33</v>
      </c>
      <c r="G10" s="19">
        <v>23</v>
      </c>
      <c r="H10" s="30">
        <v>33</v>
      </c>
      <c r="I10" s="19">
        <v>14</v>
      </c>
      <c r="J10" s="30">
        <v>34</v>
      </c>
      <c r="K10" s="19">
        <v>6</v>
      </c>
      <c r="L10" s="40">
        <v>0</v>
      </c>
      <c r="M10" s="34">
        <f>G10+I10+K10</f>
        <v>43</v>
      </c>
      <c r="N10" s="30">
        <f>F10+H10+J10</f>
        <v>100</v>
      </c>
      <c r="O10" s="19">
        <f>G10+I10+K10</f>
        <v>43</v>
      </c>
      <c r="P10" s="19">
        <v>200</v>
      </c>
      <c r="Q10" s="39">
        <f>S10/O10</f>
        <v>139.53488372093022</v>
      </c>
      <c r="R10" s="36">
        <v>20000</v>
      </c>
      <c r="S10" s="36">
        <v>6000</v>
      </c>
      <c r="T10" s="36">
        <f>R10-S10</f>
        <v>14000</v>
      </c>
      <c r="U10" s="37">
        <f>(R10-S10)/R10</f>
        <v>0.7</v>
      </c>
      <c r="V10" s="36">
        <f>O10-N10</f>
        <v>-57</v>
      </c>
      <c r="W10" s="37">
        <f>-(N10-O10)/N10</f>
        <v>-0.56999999999999995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93</v>
      </c>
      <c r="D11" s="23" t="s">
        <v>94</v>
      </c>
      <c r="E11" s="22">
        <v>45657</v>
      </c>
      <c r="F11" s="30">
        <v>300</v>
      </c>
      <c r="G11" s="19">
        <v>683</v>
      </c>
      <c r="H11" s="30">
        <v>300</v>
      </c>
      <c r="I11" s="19">
        <v>767</v>
      </c>
      <c r="J11" s="30">
        <v>300</v>
      </c>
      <c r="K11" s="19">
        <v>772</v>
      </c>
      <c r="L11" s="40">
        <v>90</v>
      </c>
      <c r="M11" s="34">
        <v>86</v>
      </c>
      <c r="N11" s="30">
        <f>F11+H11+J11</f>
        <v>900</v>
      </c>
      <c r="O11" s="19">
        <f>G11+I11+K11</f>
        <v>2222</v>
      </c>
      <c r="P11" s="19">
        <f>R11/N11</f>
        <v>160.5</v>
      </c>
      <c r="Q11" s="39">
        <f>S11/O11</f>
        <v>108.97389738973898</v>
      </c>
      <c r="R11" s="36">
        <v>144450</v>
      </c>
      <c r="S11" s="36">
        <v>242140</v>
      </c>
      <c r="T11" s="36">
        <f t="shared" ref="T11:T14" si="0">R11-S11</f>
        <v>-97690</v>
      </c>
      <c r="U11" s="37">
        <f t="shared" ref="U11:U16" si="1">(R11-S11)/R11</f>
        <v>-0.67628937348563511</v>
      </c>
      <c r="V11" s="36">
        <f>O11-N11</f>
        <v>1322</v>
      </c>
      <c r="W11" s="37">
        <f t="shared" ref="W11:W15" si="2">-(N11-O11)/N11</f>
        <v>1.4688888888888889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76</v>
      </c>
      <c r="E12" s="22">
        <v>45657</v>
      </c>
      <c r="F12" s="46">
        <v>300</v>
      </c>
      <c r="G12" s="46">
        <v>683</v>
      </c>
      <c r="H12" s="46">
        <v>300</v>
      </c>
      <c r="I12" s="19">
        <v>767</v>
      </c>
      <c r="J12" s="46">
        <v>300</v>
      </c>
      <c r="K12" s="46">
        <v>772</v>
      </c>
      <c r="L12" s="40">
        <v>90</v>
      </c>
      <c r="M12" s="34">
        <v>34</v>
      </c>
      <c r="N12" s="30">
        <f t="shared" ref="N12:N13" si="3">F12+H12+J12</f>
        <v>900</v>
      </c>
      <c r="O12" s="19">
        <f>G12+I12+K12</f>
        <v>2222</v>
      </c>
      <c r="P12" s="19">
        <v>50</v>
      </c>
      <c r="Q12" s="19">
        <v>60</v>
      </c>
      <c r="R12" s="36">
        <f>N12*P12</f>
        <v>45000</v>
      </c>
      <c r="S12" s="36">
        <f>O12*Q12</f>
        <v>133320</v>
      </c>
      <c r="T12" s="36">
        <f>R12-S12</f>
        <v>-88320</v>
      </c>
      <c r="U12" s="37">
        <f>(R12-S12)/R12</f>
        <v>-1.9626666666666666</v>
      </c>
      <c r="V12" s="36">
        <f t="shared" ref="V12:V14" si="4">O12-N12</f>
        <v>1322</v>
      </c>
      <c r="W12" s="37">
        <f t="shared" si="2"/>
        <v>1.4688888888888889</v>
      </c>
    </row>
    <row r="13" spans="2:25" ht="39" customHeight="1" thickTop="1" thickBot="1" x14ac:dyDescent="0.65">
      <c r="B13" s="31" t="s">
        <v>8</v>
      </c>
      <c r="C13" s="23" t="s">
        <v>95</v>
      </c>
      <c r="D13" s="23" t="s">
        <v>96</v>
      </c>
      <c r="E13" s="22">
        <v>45657</v>
      </c>
      <c r="F13" s="30">
        <v>41</v>
      </c>
      <c r="G13" s="46">
        <v>378</v>
      </c>
      <c r="H13" s="30">
        <v>42</v>
      </c>
      <c r="I13" s="19">
        <v>377</v>
      </c>
      <c r="J13" s="30">
        <v>42</v>
      </c>
      <c r="K13" s="19">
        <v>303</v>
      </c>
      <c r="L13" s="40">
        <v>0</v>
      </c>
      <c r="M13" s="34">
        <v>29</v>
      </c>
      <c r="N13" s="30">
        <f t="shared" si="3"/>
        <v>125</v>
      </c>
      <c r="O13" s="19">
        <f>G13+I13+K13</f>
        <v>1058</v>
      </c>
      <c r="P13" s="19">
        <f>R13/N13</f>
        <v>300</v>
      </c>
      <c r="Q13" s="39">
        <f>S13/O13</f>
        <v>180.52930056710775</v>
      </c>
      <c r="R13" s="36">
        <v>37500</v>
      </c>
      <c r="S13" s="36">
        <v>191000</v>
      </c>
      <c r="T13" s="36">
        <f t="shared" si="0"/>
        <v>-153500</v>
      </c>
      <c r="U13" s="37">
        <f t="shared" si="1"/>
        <v>-4.0933333333333337</v>
      </c>
      <c r="V13" s="36">
        <f t="shared" si="4"/>
        <v>933</v>
      </c>
      <c r="W13" s="37">
        <f t="shared" si="2"/>
        <v>7.4640000000000004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97</v>
      </c>
      <c r="D14" s="23" t="s">
        <v>98</v>
      </c>
      <c r="E14" s="22">
        <v>45657</v>
      </c>
      <c r="F14" s="30">
        <v>0</v>
      </c>
      <c r="G14" s="19">
        <v>38</v>
      </c>
      <c r="H14" s="30">
        <v>700</v>
      </c>
      <c r="I14" s="19">
        <v>564</v>
      </c>
      <c r="J14" s="30">
        <v>0</v>
      </c>
      <c r="K14" s="19">
        <v>53</v>
      </c>
      <c r="L14" s="40">
        <v>1</v>
      </c>
      <c r="M14" s="34">
        <v>2</v>
      </c>
      <c r="N14" s="30">
        <v>700</v>
      </c>
      <c r="O14" s="19">
        <f>G14+I14+K14</f>
        <v>655</v>
      </c>
      <c r="P14" s="19">
        <f>R14/N14</f>
        <v>79</v>
      </c>
      <c r="Q14" s="39">
        <f>S14/O14</f>
        <v>98.986259541984737</v>
      </c>
      <c r="R14" s="36">
        <v>55300</v>
      </c>
      <c r="S14" s="36">
        <v>64836</v>
      </c>
      <c r="T14" s="36">
        <f t="shared" si="0"/>
        <v>-9536</v>
      </c>
      <c r="U14" s="37">
        <f t="shared" si="1"/>
        <v>-0.17244122965641953</v>
      </c>
      <c r="V14" s="36">
        <f t="shared" si="4"/>
        <v>-45</v>
      </c>
      <c r="W14" s="37">
        <f t="shared" si="2"/>
        <v>-6.4285714285714279E-2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80</v>
      </c>
      <c r="E15" s="22">
        <v>45657</v>
      </c>
      <c r="F15" s="30">
        <v>0</v>
      </c>
      <c r="G15" s="19">
        <v>38</v>
      </c>
      <c r="H15" s="30">
        <v>700</v>
      </c>
      <c r="I15" s="19">
        <v>564</v>
      </c>
      <c r="J15" s="30">
        <v>0</v>
      </c>
      <c r="K15" s="19">
        <v>53</v>
      </c>
      <c r="L15" s="40">
        <v>1</v>
      </c>
      <c r="M15" s="34">
        <v>2</v>
      </c>
      <c r="N15" s="30">
        <f>F15+H15+J15</f>
        <v>700</v>
      </c>
      <c r="O15" s="19">
        <f>G15+I15+K15</f>
        <v>655</v>
      </c>
      <c r="P15" s="19">
        <v>50</v>
      </c>
      <c r="Q15" s="19">
        <v>60</v>
      </c>
      <c r="R15" s="36">
        <f>P15*N15</f>
        <v>35000</v>
      </c>
      <c r="S15" s="36">
        <f>Q15*O15</f>
        <v>39300</v>
      </c>
      <c r="T15" s="36">
        <f>R15-S15</f>
        <v>-4300</v>
      </c>
      <c r="U15" s="37">
        <f t="shared" si="1"/>
        <v>-0.12285714285714286</v>
      </c>
      <c r="V15" s="36">
        <f>O15-N15</f>
        <v>-45</v>
      </c>
      <c r="W15" s="37">
        <f t="shared" si="2"/>
        <v>-6.4285714285714279E-2</v>
      </c>
    </row>
    <row r="16" spans="2:25" ht="29.25" customHeight="1" thickTop="1" thickBot="1" x14ac:dyDescent="0.65">
      <c r="F16" s="20"/>
      <c r="G16" s="20">
        <f>G11+G13+G14+G10</f>
        <v>1122</v>
      </c>
      <c r="H16" s="20"/>
      <c r="I16" s="20">
        <f>I11+I13+I14+I10</f>
        <v>1722</v>
      </c>
      <c r="J16" s="20">
        <v>0</v>
      </c>
      <c r="K16" s="20">
        <f>K11+K13+K14+K10</f>
        <v>1134</v>
      </c>
      <c r="L16" s="20"/>
      <c r="M16" s="20"/>
      <c r="N16" s="20">
        <f>N10+N11+N13+N14</f>
        <v>1825</v>
      </c>
      <c r="O16" s="20">
        <f>O10+O11+O13+O14</f>
        <v>3978</v>
      </c>
      <c r="P16" s="20"/>
      <c r="Q16" s="20"/>
      <c r="R16" s="29">
        <f>SUM(R10:R15)</f>
        <v>337250</v>
      </c>
      <c r="S16" s="29">
        <f>SUM(S10:S15)</f>
        <v>676596</v>
      </c>
      <c r="T16" s="29">
        <f>R16-S16</f>
        <v>-339346</v>
      </c>
      <c r="U16" s="38">
        <f t="shared" si="1"/>
        <v>-1.0062149740548554</v>
      </c>
      <c r="V16" s="36">
        <f>O16-N16</f>
        <v>2153</v>
      </c>
      <c r="W16" s="37"/>
      <c r="X16" s="14">
        <f>SUM(X10:X14)</f>
        <v>4525</v>
      </c>
      <c r="Y16" s="14">
        <f>SUM(Y10:Y14)</f>
        <v>2140</v>
      </c>
    </row>
    <row r="17" spans="2:5" ht="24" thickTop="1" thickBot="1" x14ac:dyDescent="0.65"/>
    <row r="18" spans="2:5" ht="24" thickTop="1" thickBot="1" x14ac:dyDescent="0.65">
      <c r="B18" s="24" t="s">
        <v>26</v>
      </c>
      <c r="C18" s="25">
        <v>1825</v>
      </c>
      <c r="D18" s="14"/>
      <c r="E18" s="14"/>
    </row>
    <row r="19" spans="2:5" ht="24" thickTop="1" thickBot="1" x14ac:dyDescent="0.65">
      <c r="B19" s="26" t="s">
        <v>27</v>
      </c>
      <c r="C19" s="27">
        <f>G16+I16+K16</f>
        <v>3978</v>
      </c>
      <c r="D19" s="14"/>
      <c r="E19" s="14"/>
    </row>
    <row r="20" spans="2:5" ht="24" thickTop="1" thickBot="1" x14ac:dyDescent="0.65">
      <c r="B20" s="27" t="s">
        <v>38</v>
      </c>
      <c r="C20" s="28">
        <v>0.54</v>
      </c>
    </row>
    <row r="21" spans="2:5" ht="23.25" thickTop="1" x14ac:dyDescent="0.6"/>
  </sheetData>
  <mergeCells count="24">
    <mergeCell ref="U6:U9"/>
    <mergeCell ref="V6:V9"/>
    <mergeCell ref="W6:W9"/>
    <mergeCell ref="G8:G9"/>
    <mergeCell ref="H8:H9"/>
    <mergeCell ref="I8:I9"/>
    <mergeCell ref="S6:S9"/>
    <mergeCell ref="T6:T9"/>
    <mergeCell ref="R6:R9"/>
    <mergeCell ref="L6:L9"/>
    <mergeCell ref="J8:J9"/>
    <mergeCell ref="K8:K9"/>
    <mergeCell ref="M6:M9"/>
    <mergeCell ref="N6:N9"/>
    <mergeCell ref="O6:O9"/>
    <mergeCell ref="P6:P9"/>
    <mergeCell ref="Q6:Q9"/>
    <mergeCell ref="C7:D7"/>
    <mergeCell ref="F8:F9"/>
    <mergeCell ref="B1:D2"/>
    <mergeCell ref="B4:D4"/>
    <mergeCell ref="F6:G7"/>
    <mergeCell ref="H6:I7"/>
    <mergeCell ref="J6:K7"/>
  </mergeCells>
  <conditionalFormatting sqref="E10:E15">
    <cfRule type="cellIs" dxfId="1" priority="1" operator="lessThanOrEqual">
      <formula>TODAY()</formula>
    </cfRule>
  </conditionalFormatting>
  <conditionalFormatting sqref="E10:E15">
    <cfRule type="cellIs" dxfId="0" priority="2" operator="between">
      <formula>(TODAY())+7</formula>
      <formula>TODAY()</formula>
    </cfRule>
  </conditionalFormatting>
  <pageMargins left="0.7" right="0.7" top="0.75" bottom="0.75" header="0.3" footer="0.3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الربع الاول</vt:lpstr>
      <vt:lpstr>الربع الثاني</vt:lpstr>
      <vt:lpstr>الربع الثالث</vt:lpstr>
      <vt:lpstr>الربع الثالث </vt:lpstr>
      <vt:lpstr>الربع الرابع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dell</cp:lastModifiedBy>
  <cp:lastPrinted>2025-02-05T11:03:48Z</cp:lastPrinted>
  <dcterms:created xsi:type="dcterms:W3CDTF">2024-05-29T08:54:04Z</dcterms:created>
  <dcterms:modified xsi:type="dcterms:W3CDTF">2025-03-01T19:47:08Z</dcterms:modified>
</cp:coreProperties>
</file>