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تقارير\متطلبات المجلس\مجلد جديد\"/>
    </mc:Choice>
  </mc:AlternateContent>
  <xr:revisionPtr revIDLastSave="0" documentId="13_ncr:1_{0256CEF9-A1CF-4EEC-860E-A135ABA06A6A}" xr6:coauthVersionLast="43" xr6:coauthVersionMax="43" xr10:uidLastSave="{00000000-0000-0000-0000-000000000000}"/>
  <bookViews>
    <workbookView xWindow="-120" yWindow="-120" windowWidth="21840" windowHeight="13140" tabRatio="875" activeTab="8" xr2:uid="{00000000-000D-0000-FFFF-FFFF00000000}"/>
  </bookViews>
  <sheets>
    <sheet name="جمعية هدية عالم" sheetId="1" r:id="rId1"/>
    <sheet name="Sheet3" sheetId="3" state="hidden" r:id="rId2"/>
    <sheet name="نموذج (2) مزايا عينية" sheetId="24" state="hidden" r:id="rId3"/>
    <sheet name="موازنة المصروفات - عمومية" sheetId="26" r:id="rId4"/>
    <sheet name="موازنة المبادرات والبرامج " sheetId="27" r:id="rId5"/>
    <sheet name="موازنة المصروفات المحملة" sheetId="8" r:id="rId6"/>
    <sheet name="الموازنة الرأسمالية" sheetId="15" r:id="rId7"/>
    <sheet name="موازنة الإيرادات والدعم " sheetId="29" r:id="rId8"/>
    <sheet name="التدفقات التقديرية" sheetId="21" r:id="rId9"/>
  </sheets>
  <definedNames>
    <definedName name="_xlnm.Print_Area" localSheetId="8">'التدفقات التقديرية'!$A$1:$P$45</definedName>
    <definedName name="_xlnm.Print_Area" localSheetId="6">'الموازنة الرأسمالية'!$A$7:$P$21</definedName>
    <definedName name="_xlnm.Print_Area" localSheetId="3">'موازنة المصروفات - عمومية'!$A$4:$O$34</definedName>
  </definedNames>
  <calcPr calcId="181029"/>
</workbook>
</file>

<file path=xl/calcChain.xml><?xml version="1.0" encoding="utf-8"?>
<calcChain xmlns="http://schemas.openxmlformats.org/spreadsheetml/2006/main">
  <c r="N12" i="27" l="1"/>
  <c r="B12" i="27"/>
  <c r="N7" i="27"/>
  <c r="K6" i="27" l="1"/>
  <c r="T32" i="26" l="1"/>
  <c r="P20" i="21"/>
  <c r="S15" i="21"/>
  <c r="S16" i="21"/>
  <c r="S17" i="21"/>
  <c r="S18" i="21"/>
  <c r="S19" i="21"/>
  <c r="S20" i="21"/>
  <c r="S21" i="21"/>
  <c r="S22" i="21"/>
  <c r="S14" i="21"/>
  <c r="P17" i="21"/>
  <c r="P18" i="21"/>
  <c r="P19" i="21"/>
  <c r="P21" i="21"/>
  <c r="P16" i="21"/>
  <c r="R22" i="21"/>
  <c r="S13" i="15"/>
  <c r="S14" i="15"/>
  <c r="S15" i="15"/>
  <c r="S16" i="15"/>
  <c r="S17" i="15"/>
  <c r="S18" i="15"/>
  <c r="S19" i="15"/>
  <c r="S12" i="15"/>
  <c r="R13" i="15"/>
  <c r="R14" i="15"/>
  <c r="R15" i="15"/>
  <c r="R16" i="15"/>
  <c r="R17" i="15"/>
  <c r="R18" i="15"/>
  <c r="R19" i="15"/>
  <c r="R12" i="15"/>
  <c r="S27" i="26"/>
  <c r="U15" i="8"/>
  <c r="U9" i="8"/>
  <c r="U10" i="8"/>
  <c r="U11" i="8"/>
  <c r="U12" i="8"/>
  <c r="U13" i="8"/>
  <c r="U14" i="8"/>
  <c r="U16" i="8"/>
  <c r="U17" i="8"/>
  <c r="U18" i="8"/>
  <c r="U19" i="8"/>
  <c r="U20" i="8"/>
  <c r="U21" i="8"/>
  <c r="U22" i="8"/>
  <c r="U23" i="8"/>
  <c r="U8" i="8"/>
  <c r="T12" i="8"/>
  <c r="T13" i="8"/>
  <c r="T15" i="8"/>
  <c r="T17" i="8"/>
  <c r="T18" i="8"/>
  <c r="T20" i="8"/>
  <c r="T23" i="8"/>
  <c r="T24" i="8"/>
  <c r="U24" i="8" s="1"/>
  <c r="T25" i="8"/>
  <c r="U25" i="8" s="1"/>
  <c r="T26" i="8"/>
  <c r="U26" i="8" s="1"/>
  <c r="T8" i="8"/>
  <c r="S28" i="8"/>
  <c r="T15" i="26"/>
  <c r="T16" i="26"/>
  <c r="T23" i="26"/>
  <c r="T24" i="26"/>
  <c r="T25" i="26"/>
  <c r="T26" i="26"/>
  <c r="T28" i="26"/>
  <c r="T29" i="26"/>
  <c r="T30" i="26"/>
  <c r="T31" i="26"/>
  <c r="T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8" i="26"/>
  <c r="S29" i="26"/>
  <c r="S30" i="26"/>
  <c r="S31" i="26"/>
  <c r="S32" i="26"/>
  <c r="S33" i="26"/>
  <c r="S11" i="26"/>
  <c r="Q19" i="15"/>
  <c r="P15" i="21"/>
  <c r="S8" i="27"/>
  <c r="S6" i="27"/>
  <c r="R7" i="27"/>
  <c r="S7" i="27" s="1"/>
  <c r="R8" i="27"/>
  <c r="R9" i="27"/>
  <c r="S9" i="27" s="1"/>
  <c r="R10" i="27"/>
  <c r="S10" i="27" s="1"/>
  <c r="R11" i="27"/>
  <c r="S11" i="27" s="1"/>
  <c r="R6" i="27"/>
  <c r="Q12" i="27"/>
  <c r="P22" i="21" l="1"/>
  <c r="T19" i="15" s="1"/>
  <c r="Q20" i="21" l="1"/>
  <c r="R34" i="26"/>
  <c r="D10" i="8" l="1"/>
  <c r="D9" i="8"/>
  <c r="P25" i="29" l="1"/>
  <c r="M37" i="29" l="1"/>
  <c r="P12" i="29" l="1"/>
  <c r="M12" i="29" s="1"/>
  <c r="M22" i="21"/>
  <c r="D22" i="21"/>
  <c r="G22" i="21"/>
  <c r="P8" i="8" l="1"/>
  <c r="P22" i="8"/>
  <c r="P21" i="8"/>
  <c r="P23" i="8"/>
  <c r="P13" i="29" l="1"/>
  <c r="P17" i="29"/>
  <c r="P32" i="29"/>
  <c r="M28" i="29" l="1"/>
  <c r="P32" i="21"/>
  <c r="J12" i="29"/>
  <c r="K9" i="27" l="1"/>
  <c r="H9" i="27"/>
  <c r="E9" i="27"/>
  <c r="B9" i="27"/>
  <c r="K10" i="27"/>
  <c r="H10" i="27"/>
  <c r="E10" i="27"/>
  <c r="B10" i="27"/>
  <c r="K8" i="27"/>
  <c r="H8" i="27"/>
  <c r="E8" i="27"/>
  <c r="B8" i="27"/>
  <c r="H6" i="27"/>
  <c r="E6" i="27"/>
  <c r="B6" i="27"/>
  <c r="K12" i="27" l="1"/>
  <c r="E12" i="27"/>
  <c r="H12" i="27"/>
  <c r="P27" i="8"/>
  <c r="U27" i="8" s="1"/>
  <c r="R12" i="27" l="1"/>
  <c r="S12" i="27" s="1"/>
  <c r="P12" i="27"/>
  <c r="O7" i="27"/>
  <c r="O11" i="27"/>
  <c r="O8" i="27"/>
  <c r="O12" i="27"/>
  <c r="O9" i="27"/>
  <c r="O6" i="27"/>
  <c r="O10" i="27"/>
  <c r="P14" i="21"/>
  <c r="Q21" i="21" l="1"/>
  <c r="Q19" i="21"/>
  <c r="Q18" i="21"/>
  <c r="Q17" i="21"/>
  <c r="P10" i="27"/>
  <c r="Q17" i="26"/>
  <c r="Q25" i="26"/>
  <c r="Q30" i="26"/>
  <c r="Q22" i="21"/>
  <c r="P7" i="27"/>
  <c r="P11" i="27"/>
  <c r="Q11" i="26"/>
  <c r="Q14" i="26"/>
  <c r="Q18" i="26"/>
  <c r="Q26" i="26"/>
  <c r="Q15" i="21"/>
  <c r="Q14" i="21"/>
  <c r="P8" i="27"/>
  <c r="P6" i="27"/>
  <c r="Q15" i="26"/>
  <c r="Q19" i="26"/>
  <c r="Q23" i="26"/>
  <c r="Q27" i="26"/>
  <c r="Q31" i="26"/>
  <c r="Q16" i="21"/>
  <c r="P9" i="27"/>
  <c r="Q12" i="26"/>
  <c r="Q16" i="26"/>
  <c r="Q20" i="26"/>
  <c r="Q24" i="26"/>
  <c r="Q28" i="26"/>
  <c r="Q32" i="26"/>
  <c r="R16" i="8"/>
  <c r="Q13" i="26"/>
  <c r="Q21" i="26"/>
  <c r="Q29" i="26"/>
  <c r="Q33" i="26"/>
  <c r="Q22" i="26"/>
  <c r="R21" i="8"/>
  <c r="R22" i="8"/>
  <c r="R8" i="8"/>
  <c r="R23" i="8"/>
  <c r="R27" i="8"/>
  <c r="D28" i="8"/>
  <c r="C11" i="26"/>
  <c r="C12" i="26" s="1"/>
  <c r="P20" i="8"/>
  <c r="R20" i="8" s="1"/>
  <c r="P19" i="8"/>
  <c r="R19" i="8" s="1"/>
  <c r="P19" i="15"/>
  <c r="C13" i="26" l="1"/>
  <c r="J22" i="21"/>
  <c r="M12" i="27" l="1"/>
  <c r="J12" i="27"/>
  <c r="L30" i="26" l="1"/>
  <c r="M37" i="21" l="1"/>
  <c r="J37" i="21"/>
  <c r="G37" i="21"/>
  <c r="D37" i="21"/>
  <c r="M34" i="21"/>
  <c r="J34" i="21"/>
  <c r="G34" i="21"/>
  <c r="D34" i="21"/>
  <c r="M9" i="8" l="1"/>
  <c r="J9" i="8"/>
  <c r="G9" i="8"/>
  <c r="M17" i="15" l="1"/>
  <c r="J17" i="15"/>
  <c r="G17" i="15"/>
  <c r="D17" i="15"/>
  <c r="D18" i="15"/>
  <c r="M18" i="15"/>
  <c r="J18" i="15"/>
  <c r="G18" i="15"/>
  <c r="M16" i="15"/>
  <c r="J16" i="15"/>
  <c r="G16" i="15"/>
  <c r="D16" i="15"/>
  <c r="M15" i="15"/>
  <c r="J15" i="15"/>
  <c r="G15" i="15"/>
  <c r="D15" i="15"/>
  <c r="M13" i="15"/>
  <c r="J13" i="15"/>
  <c r="G13" i="15"/>
  <c r="D13" i="15"/>
  <c r="M12" i="15"/>
  <c r="J12" i="15"/>
  <c r="J19" i="15" s="1"/>
  <c r="G12" i="15"/>
  <c r="G19" i="15" s="1"/>
  <c r="D12" i="15"/>
  <c r="D19" i="15" s="1"/>
  <c r="F31" i="26"/>
  <c r="I31" i="26"/>
  <c r="L31" i="26"/>
  <c r="F30" i="26"/>
  <c r="I30" i="26"/>
  <c r="F29" i="26"/>
  <c r="I29" i="26"/>
  <c r="L29" i="26"/>
  <c r="C29" i="26"/>
  <c r="F28" i="26"/>
  <c r="I28" i="26"/>
  <c r="L28" i="26"/>
  <c r="F27" i="26"/>
  <c r="I27" i="26"/>
  <c r="L27" i="26"/>
  <c r="F26" i="26"/>
  <c r="I26" i="26"/>
  <c r="L26" i="26"/>
  <c r="F25" i="26"/>
  <c r="I25" i="26"/>
  <c r="L25" i="26"/>
  <c r="F24" i="26"/>
  <c r="I24" i="26"/>
  <c r="L24" i="26"/>
  <c r="F23" i="26"/>
  <c r="I23" i="26"/>
  <c r="L23" i="26"/>
  <c r="F16" i="26"/>
  <c r="I16" i="26"/>
  <c r="L16" i="26"/>
  <c r="F15" i="26"/>
  <c r="I15" i="26"/>
  <c r="L15" i="26"/>
  <c r="F14" i="26"/>
  <c r="I14" i="26"/>
  <c r="L14" i="26"/>
  <c r="C31" i="26"/>
  <c r="C30" i="26"/>
  <c r="C28" i="26"/>
  <c r="C27" i="26"/>
  <c r="C26" i="26"/>
  <c r="C25" i="26"/>
  <c r="C24" i="26"/>
  <c r="C23" i="26"/>
  <c r="C16" i="26"/>
  <c r="C15" i="26"/>
  <c r="C14" i="26"/>
  <c r="F11" i="26"/>
  <c r="I11" i="26"/>
  <c r="L11" i="26"/>
  <c r="M19" i="15" l="1"/>
  <c r="F13" i="26"/>
  <c r="F12" i="26"/>
  <c r="F34" i="26" s="1"/>
  <c r="L13" i="26"/>
  <c r="L12" i="26"/>
  <c r="I13" i="26"/>
  <c r="I12" i="26"/>
  <c r="I34" i="26"/>
  <c r="C34" i="26"/>
  <c r="P9" i="8"/>
  <c r="R9" i="8" s="1"/>
  <c r="M10" i="8"/>
  <c r="M28" i="8" s="1"/>
  <c r="J10" i="8"/>
  <c r="J28" i="8" s="1"/>
  <c r="G10" i="8"/>
  <c r="G28" i="8" s="1"/>
  <c r="L34" i="26" l="1"/>
  <c r="O12" i="26"/>
  <c r="O13" i="26"/>
  <c r="P10" i="8"/>
  <c r="R10" i="8" s="1"/>
  <c r="H49" i="29"/>
  <c r="O45" i="29"/>
  <c r="O47" i="29" s="1"/>
  <c r="N45" i="29"/>
  <c r="M45" i="29"/>
  <c r="M47" i="29" s="1"/>
  <c r="L45" i="29"/>
  <c r="L47" i="29" s="1"/>
  <c r="K45" i="29"/>
  <c r="J45" i="29"/>
  <c r="J47" i="29" s="1"/>
  <c r="I45" i="29"/>
  <c r="I47" i="29" s="1"/>
  <c r="H45" i="29"/>
  <c r="G45" i="29"/>
  <c r="G47" i="29" s="1"/>
  <c r="F45" i="29"/>
  <c r="F47" i="29" s="1"/>
  <c r="E45" i="29"/>
  <c r="D45" i="29"/>
  <c r="D47" i="29" s="1"/>
  <c r="P44" i="29"/>
  <c r="P43" i="29"/>
  <c r="P42" i="29"/>
  <c r="P41" i="29"/>
  <c r="O37" i="29"/>
  <c r="N37" i="29"/>
  <c r="L37" i="29"/>
  <c r="K37" i="29"/>
  <c r="J37" i="29"/>
  <c r="I37" i="29"/>
  <c r="H37" i="29"/>
  <c r="G37" i="29"/>
  <c r="F37" i="29"/>
  <c r="E37" i="29"/>
  <c r="D37" i="29"/>
  <c r="P35" i="29"/>
  <c r="P34" i="29"/>
  <c r="P33" i="29"/>
  <c r="P37" i="29" s="1"/>
  <c r="P33" i="21" s="1"/>
  <c r="O32" i="29"/>
  <c r="N32" i="29"/>
  <c r="L32" i="29"/>
  <c r="K32" i="29"/>
  <c r="I32" i="29"/>
  <c r="H32" i="29"/>
  <c r="F32" i="29"/>
  <c r="P30" i="29"/>
  <c r="P29" i="29"/>
  <c r="D28" i="29"/>
  <c r="D32" i="29" s="1"/>
  <c r="P27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P21" i="29"/>
  <c r="P20" i="29"/>
  <c r="P19" i="29"/>
  <c r="P30" i="21" s="1"/>
  <c r="O18" i="29"/>
  <c r="N18" i="29"/>
  <c r="L18" i="29"/>
  <c r="I18" i="29"/>
  <c r="H18" i="29"/>
  <c r="F18" i="29"/>
  <c r="P16" i="29"/>
  <c r="G16" i="29" s="1"/>
  <c r="P14" i="29"/>
  <c r="G12" i="29"/>
  <c r="P11" i="29"/>
  <c r="D39" i="29" l="1"/>
  <c r="P23" i="29"/>
  <c r="O34" i="26"/>
  <c r="P22" i="26" s="1"/>
  <c r="J28" i="29"/>
  <c r="J32" i="29" s="1"/>
  <c r="J39" i="29" s="1"/>
  <c r="M32" i="29"/>
  <c r="M39" i="29" s="1"/>
  <c r="M49" i="29" s="1"/>
  <c r="L25" i="29"/>
  <c r="O25" i="29"/>
  <c r="D12" i="29"/>
  <c r="I39" i="29"/>
  <c r="P45" i="29"/>
  <c r="P47" i="29" s="1"/>
  <c r="J16" i="29"/>
  <c r="I25" i="29"/>
  <c r="L39" i="29"/>
  <c r="P39" i="29"/>
  <c r="P34" i="21"/>
  <c r="F25" i="29"/>
  <c r="F39" i="29"/>
  <c r="F49" i="29" s="1"/>
  <c r="D16" i="29"/>
  <c r="G28" i="29"/>
  <c r="G32" i="29" s="1"/>
  <c r="G39" i="29" s="1"/>
  <c r="O39" i="29"/>
  <c r="P15" i="29"/>
  <c r="M16" i="29"/>
  <c r="P20" i="26" l="1"/>
  <c r="P21" i="26"/>
  <c r="P18" i="26"/>
  <c r="P19" i="26"/>
  <c r="S34" i="26"/>
  <c r="T34" i="26" s="1"/>
  <c r="Q34" i="26"/>
  <c r="P17" i="26"/>
  <c r="P16" i="26"/>
  <c r="P26" i="26"/>
  <c r="P30" i="26"/>
  <c r="P34" i="26"/>
  <c r="P23" i="26"/>
  <c r="P27" i="26"/>
  <c r="P31" i="26"/>
  <c r="P11" i="26"/>
  <c r="P15" i="26"/>
  <c r="P29" i="26"/>
  <c r="P14" i="26"/>
  <c r="P24" i="26"/>
  <c r="P28" i="26"/>
  <c r="P32" i="26"/>
  <c r="P25" i="26"/>
  <c r="P33" i="26"/>
  <c r="P12" i="26"/>
  <c r="P13" i="26"/>
  <c r="P49" i="29"/>
  <c r="O49" i="29"/>
  <c r="L49" i="29"/>
  <c r="D18" i="29"/>
  <c r="D29" i="21" s="1"/>
  <c r="J18" i="29"/>
  <c r="I49" i="29"/>
  <c r="M18" i="29"/>
  <c r="M29" i="21" s="1"/>
  <c r="J29" i="21" l="1"/>
  <c r="J31" i="21" s="1"/>
  <c r="J39" i="21" s="1"/>
  <c r="J43" i="21" s="1"/>
  <c r="J25" i="29"/>
  <c r="J49" i="29" s="1"/>
  <c r="D25" i="29"/>
  <c r="D49" i="29" s="1"/>
  <c r="M25" i="29"/>
  <c r="M31" i="21"/>
  <c r="M39" i="21" s="1"/>
  <c r="M43" i="21" s="1"/>
  <c r="O28" i="8"/>
  <c r="L28" i="8"/>
  <c r="I28" i="8"/>
  <c r="D34" i="26"/>
  <c r="T6" i="24"/>
  <c r="T7" i="24"/>
  <c r="T8" i="24"/>
  <c r="T9" i="24"/>
  <c r="T10" i="24"/>
  <c r="T11" i="24"/>
  <c r="T12" i="24"/>
  <c r="T5" i="24"/>
  <c r="T13" i="24"/>
  <c r="T14" i="24"/>
  <c r="T15" i="24"/>
  <c r="T16" i="24"/>
  <c r="T17" i="24"/>
  <c r="T18" i="24"/>
  <c r="P11" i="8"/>
  <c r="R11" i="8" s="1"/>
  <c r="P12" i="8"/>
  <c r="R12" i="8" s="1"/>
  <c r="P13" i="8"/>
  <c r="R13" i="8" s="1"/>
  <c r="P14" i="8"/>
  <c r="R14" i="8" s="1"/>
  <c r="H19" i="15"/>
  <c r="I19" i="15"/>
  <c r="K19" i="15"/>
  <c r="L19" i="15"/>
  <c r="N19" i="15"/>
  <c r="O19" i="15"/>
  <c r="I18" i="24"/>
  <c r="J18" i="24"/>
  <c r="K18" i="24"/>
  <c r="L18" i="24"/>
  <c r="M18" i="24"/>
  <c r="N18" i="24"/>
  <c r="O18" i="24"/>
  <c r="P18" i="24"/>
  <c r="Q18" i="24"/>
  <c r="R18" i="24"/>
  <c r="S18" i="24"/>
  <c r="H18" i="24"/>
  <c r="C18" i="24"/>
  <c r="B18" i="24"/>
  <c r="P18" i="8"/>
  <c r="R18" i="8" s="1"/>
  <c r="E34" i="26"/>
  <c r="F28" i="8"/>
  <c r="P37" i="21"/>
  <c r="D31" i="21"/>
  <c r="D39" i="21" s="1"/>
  <c r="P28" i="8" l="1"/>
  <c r="P31" i="21"/>
  <c r="P39" i="21" s="1"/>
  <c r="R28" i="8" l="1"/>
  <c r="T28" i="8"/>
  <c r="U28" i="8" s="1"/>
  <c r="Q18" i="8"/>
  <c r="Q16" i="8"/>
  <c r="Q28" i="8"/>
  <c r="Q23" i="8"/>
  <c r="Q21" i="8"/>
  <c r="Q22" i="8"/>
  <c r="Q8" i="8"/>
  <c r="Q27" i="8"/>
  <c r="Q19" i="8"/>
  <c r="Q20" i="8"/>
  <c r="Q9" i="8"/>
  <c r="Q10" i="8"/>
  <c r="Q13" i="8"/>
  <c r="Q11" i="8"/>
  <c r="Q12" i="8"/>
  <c r="Q14" i="8"/>
  <c r="D43" i="21"/>
  <c r="P43" i="21" l="1"/>
  <c r="Q49" i="29"/>
  <c r="G29" i="21"/>
  <c r="G31" i="21"/>
  <c r="G39" i="21"/>
  <c r="G43" i="21"/>
  <c r="Q25" i="29"/>
  <c r="G18" i="29"/>
  <c r="G25" i="29"/>
  <c r="G49" i="29"/>
</calcChain>
</file>

<file path=xl/sharedStrings.xml><?xml version="1.0" encoding="utf-8"?>
<sst xmlns="http://schemas.openxmlformats.org/spreadsheetml/2006/main" count="288" uniqueCount="205">
  <si>
    <t>مؤسسة سليمان بن عبد العزيز الراجحي</t>
  </si>
  <si>
    <t xml:space="preserve">فرع </t>
  </si>
  <si>
    <t>الإدارة المالية</t>
  </si>
  <si>
    <t>أمـــــــــــــــور إداريــــــــة</t>
  </si>
  <si>
    <t>أمــــــــــــــــــور مــــــالـــــيـــــــــة</t>
  </si>
  <si>
    <t>مصاريف تجديد الإقامات</t>
  </si>
  <si>
    <t>مصاريف تأشيرات الخروج و العودة  مع ضرورة إرفاق بيان بأجازات الموظفين محدد فية تواريخ السفر</t>
  </si>
  <si>
    <t>مصاريف التعقيب</t>
  </si>
  <si>
    <t>تذاكر السفر ( يجب تكوين مخصص بالتذاكر المستحقة خلال العام )</t>
  </si>
  <si>
    <t>بدل الأجازات ( يجب تكوين مخصص لبدل الأجازة )</t>
  </si>
  <si>
    <t>إيضاح (1)</t>
  </si>
  <si>
    <t>يجب إيضاح مصادر الإيرادات الخاصة بالفرع مع عمل بيان يوضح مصدر الإيراد و المتوقع من كل مصدر مع ضرورة إيداع جميع الإيرادات أول بأول في الحسابات الخاصة بها</t>
  </si>
  <si>
    <t xml:space="preserve">المناقلة بين البنود تجري بقرار من صاحب الصلاحية </t>
  </si>
  <si>
    <t>لا يجوز إصدار أي قرار أو إبرام أي عقد يكون من شأنة أن يحدث أي التزام على سنة مالية مقبلة باستثناء :</t>
  </si>
  <si>
    <t>العقود ذات التنفيذ المستمر أو التنفيذ الدوري كعقود الإيجار و العمل و الخدمات و الصيانة و عقود الخدمات الإستشارية التي يتكررعادة رصد إعتمادات لها .</t>
  </si>
  <si>
    <t>عقود التوريد بشرط أن لا تتجاوز قيمة العقد المبلغ المعتمد خلال السنة المالية الحالية و أن لا يرتبط على المبلغ المعتمد و لا ينقل منه في حدود قيمة العقد و أن لا تتجاوز مدة تنفيذ العقد نهاية السنة المالية</t>
  </si>
  <si>
    <t xml:space="preserve">يجب أحتساب أستهلاك للأصول الثابتة </t>
  </si>
  <si>
    <t>أحتساب مصاريف الموظفين غير السعودين المستحقة عن السنة</t>
  </si>
  <si>
    <t xml:space="preserve">شهر </t>
  </si>
  <si>
    <t xml:space="preserve">التقدير </t>
  </si>
  <si>
    <t>الفعلي</t>
  </si>
  <si>
    <t>الإنحراف</t>
  </si>
  <si>
    <t>%</t>
  </si>
  <si>
    <t>البيــــــــــــــــــــــان</t>
  </si>
  <si>
    <t>الإجمـــــــــــالي</t>
  </si>
  <si>
    <t>شهر</t>
  </si>
  <si>
    <t>الإجمالي</t>
  </si>
  <si>
    <t xml:space="preserve">المصروفات العمومية </t>
  </si>
  <si>
    <t xml:space="preserve">إرفاق كشف يوضح الإحتياج الوظيفي التقديري </t>
  </si>
  <si>
    <t>أمـــور يجـــب مـــــــراعتــــــــــــها عنـــــــــد إعـــــداد المــــوازنـــة التـقـــــديــــريـــــة</t>
  </si>
  <si>
    <t xml:space="preserve">قسط التأمينات الإجتماعية 9% يتم خصمها من راتب الموظف 11% تتحملها المؤسسة و الإجمالي يظهر ضمن الرواتب بدون خصم قيمة ال 11% من الراتب وذلك لتحديد قيمة التأمينات الإجتماعية المراد سدادها </t>
  </si>
  <si>
    <t>صيانة و ترميم المباني للفرع  و المرتبطة بعقود يتم عمل إيضاح للقيمة الإجمالية و موزعة على المباني المراد عمل صيانة لها</t>
  </si>
  <si>
    <t>مكافآة رمضان نصف شهر من الراتب الأساسي</t>
  </si>
  <si>
    <t xml:space="preserve">الأنتدابات موضح النسبة بدليل إعداد الموازنة مع إرفاق نموذج الأنتداب للأفراد </t>
  </si>
  <si>
    <t>تحديد مخصص لسلف الموظفين للفرع في حالة رغبة الموظف الحصول على سلفة</t>
  </si>
  <si>
    <t>العلاج و تحديد المصاريف التي يتحملها الفرع طبقاً للمسجل في دليل إعداد الموازنة</t>
  </si>
  <si>
    <t>بدل الأجازة</t>
  </si>
  <si>
    <t>الصفحة   3    من    14</t>
  </si>
  <si>
    <t xml:space="preserve">فرع / </t>
  </si>
  <si>
    <t>يجب مراعاة العنصر البشري ، وهل سيكون هناك نمو إيجابي أو سلبي في عدد الموظفين و العاملين عند إحتساب (  الرواتب - المكافآت - العلاوات - البدلات ) مع ضرورة عمل أستمارة راتب لكل موظف</t>
  </si>
  <si>
    <t xml:space="preserve">تذاكر سفر سنوية </t>
  </si>
  <si>
    <t>تأمين طبي</t>
  </si>
  <si>
    <t xml:space="preserve">مكافأت وحوافز - سنوية </t>
  </si>
  <si>
    <t xml:space="preserve">مكافأت وحوافز - لجان </t>
  </si>
  <si>
    <t>مكافأت وحوافز - أخرى</t>
  </si>
  <si>
    <t xml:space="preserve">تجديد إقامات </t>
  </si>
  <si>
    <t xml:space="preserve">نقل كفالات </t>
  </si>
  <si>
    <t>تأشيرات خروج و عودة</t>
  </si>
  <si>
    <t xml:space="preserve">تكاليف الأنتداب </t>
  </si>
  <si>
    <t>تذاكر سفر الإنتداب</t>
  </si>
  <si>
    <t>نهاية الخدمة</t>
  </si>
  <si>
    <t>اللجنة الرئيسية للموازنة التقديرية لعام 2016م</t>
  </si>
  <si>
    <t>الموازنة التقديرية لعام 2016م</t>
  </si>
  <si>
    <t xml:space="preserve">يجب إحتساب مخصص نهاية الخدمة لكل موظف و تكوين مخصص بالمبلغ </t>
  </si>
  <si>
    <t>الموازنة التقديرية لعام 2017م</t>
  </si>
  <si>
    <t>اللجنة الرئيسية للموازنة التقديرية لعام 2017م</t>
  </si>
  <si>
    <t>مــــــوازنــــة عام 2016م</t>
  </si>
  <si>
    <t>التـــقـــــديــــــري لــعـــام 2017م</t>
  </si>
  <si>
    <t>التذاكر السنوية اخذت على اعتبار ان الموظفين الغير سعوديين عددهم 6 ويضاف اليهم زوجاتهم والاطفال ان وجدو وتقدير طفلين للموظفين الجدد</t>
  </si>
  <si>
    <t>تجديد الاقامات احتسب ل 6 موظفين غير سعوديين واضيف اليهم زوجاتهم وابنائهم ان وجدو للموظفين الحاليين وبمتوسط اربع اقامات للموظفين الجدد لكل واحد منهم</t>
  </si>
  <si>
    <t>تأشيرات خروج وعودة احتسبت ل 6 موظفين غير سعوديين واضيف اليهم زوجاتهم وابنائهم ان وجدو للموظفين الحاليين وبمتوسط اربعة خروج وعودة للموظفين الجدد لكل واحد منهم</t>
  </si>
  <si>
    <t>تم احتساب الانتداب بنسبة 7.5% من اجمالي الراتب الاساسي</t>
  </si>
  <si>
    <t>تم احتساب تذاكر سفر الانتداب بنسبة 40% من الانتداب الفعلي</t>
  </si>
  <si>
    <t>تم احتساب التأمين الطبي حسب تكاليف التأمين المعتمدة للعام 2016 , وبالاشارة الى الموظفين الجدد فانه تم احتسابهم بالتأمين من فترة التوظيف</t>
  </si>
  <si>
    <t>مزايا عينية جنى</t>
  </si>
  <si>
    <t>الايضاح</t>
  </si>
  <si>
    <t>إجمــــالي الايرادات    ( إجمالي التدفق النقدي الداخل خلال العام )</t>
  </si>
  <si>
    <t>المكافئات والحوافز السنوية تم احتسابها بمتوسط الراتب الاساسي الاجمالي 200.000 ريال بمتوسط ثلاث رواتب</t>
  </si>
  <si>
    <t>نهاية الخدمة تم احتسابها بمبلغ مقطوع إفتراضي</t>
  </si>
  <si>
    <t>بدل الاجازة تم احتسابها من الراتب الاساسي على اعتبار من يستحقونها العاملين من بداية العام</t>
  </si>
  <si>
    <t>مكافئات وحوافز اللجان تم احتسابها بمجمل 8 اجتماعات ل 7 اعضاء بتكلفة 3000 ريال للاجتماع الواحد و900 لأمين المجلس</t>
  </si>
  <si>
    <t>نموذج رقم (2) المزايا العينية التقديرية للعام المالي 2017م</t>
  </si>
  <si>
    <t xml:space="preserve">الموازنة التقديرية </t>
  </si>
  <si>
    <t xml:space="preserve">الفائض أو ( العجز ) في الموازنة </t>
  </si>
  <si>
    <t>التأمين الطبي</t>
  </si>
  <si>
    <t>تعويضات نهاية الخدمة</t>
  </si>
  <si>
    <t>إجمــــالي الإيرادات والتبرعات ( إجمالي التدفق النقدي الداخل خلال العام )</t>
  </si>
  <si>
    <t>إجمــــالي المصروفات ( إجمالي التدفق النقدي الخارج خلال العام )</t>
  </si>
  <si>
    <t xml:space="preserve">رقم الحساب </t>
  </si>
  <si>
    <t xml:space="preserve">اثاث مكتبي </t>
  </si>
  <si>
    <t xml:space="preserve">التبرعات المقيدة </t>
  </si>
  <si>
    <t xml:space="preserve">التبرعات غير المقيدة </t>
  </si>
  <si>
    <t xml:space="preserve">التبرعات الوقفية </t>
  </si>
  <si>
    <t xml:space="preserve">ريع الأوقاف </t>
  </si>
  <si>
    <t>إجمالي تبرعات وايرادات الأوقاف</t>
  </si>
  <si>
    <t xml:space="preserve">الإجمالي </t>
  </si>
  <si>
    <t xml:space="preserve">إجمالي التبرعات والايرادات المقيدة 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</si>
  <si>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</si>
  <si>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</si>
  <si>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</si>
  <si>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العمل الإضافي </t>
  </si>
  <si>
    <t xml:space="preserve">تأمينات اجتماعية </t>
  </si>
  <si>
    <t xml:space="preserve">مكافات وحوافز موسمية </t>
  </si>
  <si>
    <t>بدل الانتداب</t>
  </si>
  <si>
    <t xml:space="preserve">الإيرادات المقيدة </t>
  </si>
  <si>
    <t xml:space="preserve">ارباح استثمارات مخصصة للبرامج والانشطة </t>
  </si>
  <si>
    <t xml:space="preserve">التبرعات والهبات غير المقيدة </t>
  </si>
  <si>
    <t xml:space="preserve">التبرع العام </t>
  </si>
  <si>
    <t>الاستقطاعات ( الأوامر المستديمة )</t>
  </si>
  <si>
    <t xml:space="preserve">تبرع صدقة جارية </t>
  </si>
  <si>
    <t xml:space="preserve">إيرادات غير مقيدة </t>
  </si>
  <si>
    <t xml:space="preserve">مبيعات السلع والخدمات </t>
  </si>
  <si>
    <t xml:space="preserve">ارباح استثمارات </t>
  </si>
  <si>
    <t xml:space="preserve">ارباح بيع اصول ثابته </t>
  </si>
  <si>
    <t xml:space="preserve">إيرادات وتبرعات اوقاف </t>
  </si>
  <si>
    <t xml:space="preserve">تبرعات نقدية  لبناء أو شراء أوقاف </t>
  </si>
  <si>
    <t xml:space="preserve">ريع اوقاف - وقف .... </t>
  </si>
  <si>
    <t xml:space="preserve">ارباح استثمارات وقفية - وقف  </t>
  </si>
  <si>
    <t xml:space="preserve">إجمالي التبرعات والايرادات غير المقيدة </t>
  </si>
  <si>
    <t xml:space="preserve">إجمالي التبرعات والايرادات الوقفية  </t>
  </si>
  <si>
    <t xml:space="preserve">التبرعات  المقيدة </t>
  </si>
  <si>
    <t xml:space="preserve">الإيرادات  المقيدة </t>
  </si>
  <si>
    <t xml:space="preserve">الايرادات غير المقيدة </t>
  </si>
  <si>
    <t xml:space="preserve">إجمالي التبرعاات والايرادات  المقيدة </t>
  </si>
  <si>
    <t xml:space="preserve">مباني </t>
  </si>
  <si>
    <t>سيارات</t>
  </si>
  <si>
    <t>للعام المالي 2024 م</t>
  </si>
  <si>
    <t>جمعية هدية عالم</t>
  </si>
  <si>
    <t>موازنة المصروفات نموذج رقم ( 002  ) المصروفات العمومية التقديرية للعام المالي 2024 م</t>
  </si>
  <si>
    <t>التـــقـــــديــــــري لــعـــام 2024م</t>
  </si>
  <si>
    <t xml:space="preserve">مصاريف برامج وانشطة - الجولات الثقافية </t>
  </si>
  <si>
    <t>مصاريف برامج وانشطة -اليوم الثقافي</t>
  </si>
  <si>
    <t>مصاريف برامج وانشطة -جولة جامع الراجحي</t>
  </si>
  <si>
    <t xml:space="preserve">مصاريف برامج وانشطة - جولة جامع الشافعي </t>
  </si>
  <si>
    <t>مصاريف برامج وانشطة - الهدية</t>
  </si>
  <si>
    <t>مصاريف برامج وانشطة -يوم في رمضان</t>
  </si>
  <si>
    <t>التـــقـــــديــــــري لــعـــام 2024 م</t>
  </si>
  <si>
    <t>التدفق النقدي خلال العام 2024م</t>
  </si>
  <si>
    <t xml:space="preserve">تبرعات وهبات مقيدة نقدية - الجولات الثقافية </t>
  </si>
  <si>
    <t>تبرعات وهبات مقيدة نقدية  -اليوم الثقافي</t>
  </si>
  <si>
    <t xml:space="preserve">تبرعات وهبات مقيدة نقدية - جولة جامع الشافعي </t>
  </si>
  <si>
    <t>تبرعات وهبات مقيدة نقدية  -جولة جامع الراجحي</t>
  </si>
  <si>
    <t>تبرعات وهبات مقيدة نقدية  - الهدية</t>
  </si>
  <si>
    <t>تبرعات وهبات مقيدة نقدية -يوم في رمضان</t>
  </si>
  <si>
    <t>نموذج رقم (004) الموازنة الرأسمالية ( أصول واستثمارات وأوقاف )   للعام المالي2024 م</t>
  </si>
  <si>
    <t>موازنة الإيرادات والتبرعات   نموذج  رقم ( 005 )   للعام المالي 2024 م</t>
  </si>
  <si>
    <t>جدول التدفق النقدي الخارج للموازنة التقديرية للعام المالي 2024م</t>
  </si>
  <si>
    <t>جدول التدفق النقدي الداخل للموازنة التقديرية للعام المالي 2024م</t>
  </si>
  <si>
    <t>رسوم حكومية</t>
  </si>
  <si>
    <t>تجهيزات جامع الراجحي</t>
  </si>
  <si>
    <t>تجهيزات جامع الشافعي</t>
  </si>
  <si>
    <t>الربع الأول</t>
  </si>
  <si>
    <t>الربع الثاني</t>
  </si>
  <si>
    <t xml:space="preserve">الربع الثالث </t>
  </si>
  <si>
    <t>الربع الرابع</t>
  </si>
  <si>
    <t>الربع الثالث</t>
  </si>
  <si>
    <t xml:space="preserve">الربع الأول </t>
  </si>
  <si>
    <t>الفربع الثالث</t>
  </si>
  <si>
    <t xml:space="preserve">الربع الرابع </t>
  </si>
  <si>
    <t>رواتب واجور ومافي حكمها</t>
  </si>
  <si>
    <t>دعاية وإعلان</t>
  </si>
  <si>
    <t>قرطاسية ومطبوعات</t>
  </si>
  <si>
    <t>رسوم وعمولات بنكية</t>
  </si>
  <si>
    <t>بريد وهاتف وانتر نت</t>
  </si>
  <si>
    <t>مصاريف صيانة عامة</t>
  </si>
  <si>
    <t>ضيافة ونظافة</t>
  </si>
  <si>
    <t>مصاريف تجديد الاقامات ونقل الكفالات</t>
  </si>
  <si>
    <t>مصاريف الكهرباء والمياه</t>
  </si>
  <si>
    <t>اتعاب مهنية ورسوم تعقيب</t>
  </si>
  <si>
    <t>مصروفات تذاكر انتداب</t>
  </si>
  <si>
    <t>صول أخرى</t>
  </si>
  <si>
    <t xml:space="preserve">الربع الثاني </t>
  </si>
  <si>
    <t>موازنة  المبادرات والبرامج لعام 2024</t>
  </si>
  <si>
    <t>تجهيزات المقرات الإدارية</t>
  </si>
  <si>
    <t>\</t>
  </si>
  <si>
    <t xml:space="preserve">تدريب وتاهيل الموظفين </t>
  </si>
  <si>
    <t xml:space="preserve">محروقات السيارات </t>
  </si>
  <si>
    <t xml:space="preserve">ايجار المقر الرئيسي </t>
  </si>
  <si>
    <t>تبرعات عينية -اقتناء أصول ( وسائل نقل )</t>
  </si>
  <si>
    <t>تدريب وتاهيل الموظفين</t>
  </si>
  <si>
    <t xml:space="preserve">ايجار المستودعات </t>
  </si>
  <si>
    <t xml:space="preserve">قرطاسية ومطبوعات </t>
  </si>
  <si>
    <t xml:space="preserve"> موازنة المصروفات نموذج رقم ( 001 )المصاريف المحملة على البرامج والأنشطة التقديرية للعام المالي 2024 م</t>
  </si>
  <si>
    <t>بدل سكن</t>
  </si>
  <si>
    <t>بدل مواصلات</t>
  </si>
  <si>
    <t>ايجار مقر توارن</t>
  </si>
  <si>
    <t xml:space="preserve">تبرعات عينية (650000 هدايا و 300000ملابس </t>
  </si>
  <si>
    <t xml:space="preserve">مصاريف التسويق </t>
  </si>
  <si>
    <t>نسبة البند</t>
  </si>
  <si>
    <t>نسبة البند من 
اجمالي المصاريف</t>
  </si>
  <si>
    <t>البند</t>
  </si>
  <si>
    <t>نسبة البند من
 اجمالي المصاريف</t>
  </si>
  <si>
    <t xml:space="preserve">تامينات اجتماعية </t>
  </si>
  <si>
    <t>تامين طبي</t>
  </si>
  <si>
    <t>نهاية خدمة</t>
  </si>
  <si>
    <t>بدل إجازة</t>
  </si>
  <si>
    <t>ايجار أدوات ومعدات</t>
  </si>
  <si>
    <t>مصاريف أخرى</t>
  </si>
  <si>
    <t>مصروفات محملة على البرامج</t>
  </si>
  <si>
    <t>الانحراف</t>
  </si>
  <si>
    <t>تجديد الاقامات ونقل الكفالات</t>
  </si>
  <si>
    <t>بدل الاجازات</t>
  </si>
  <si>
    <t>تامين ونقل السيارات</t>
  </si>
  <si>
    <t>غرامات ومخالفات مرورية</t>
  </si>
  <si>
    <t>اشتراكات ورسوم خدمية</t>
  </si>
  <si>
    <t>نسبة الانحراف</t>
  </si>
  <si>
    <t>نسبة البرنامج 
من اجمالي المصاريف</t>
  </si>
  <si>
    <t>نسبة البرنامج</t>
  </si>
  <si>
    <t xml:space="preserve">المصروفات الراسمالية </t>
  </si>
  <si>
    <t>مصاريف جمع الأموال</t>
  </si>
  <si>
    <t xml:space="preserve">مصاريف الحوكمة </t>
  </si>
  <si>
    <t>مصاريف الاستثمار</t>
  </si>
  <si>
    <t>مصروفات برامج وانشطة غير مقيدة</t>
  </si>
  <si>
    <t>ألربع الأول</t>
  </si>
  <si>
    <t>مصروفات البرامج  والأنشطة - مقيدة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</si>
</sst>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55">
    <font>
      <sz val="10"/>
      <name val="Arial"/>
    </font>
    <font>
      <sz val="10"/>
      <name val="Arial"/>
      <family val="2"/>
    </font>
    <font>
      <b/>
      <i/>
      <u/>
      <sz val="28"/>
      <name val="MCS Taybah H_I normal."/>
      <charset val="178"/>
    </font>
    <font>
      <b/>
      <sz val="10"/>
      <name val="Arial"/>
      <family val="2"/>
    </font>
    <font>
      <b/>
      <sz val="16"/>
      <name val="AL-Mateen"/>
      <charset val="17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Mudir MT"/>
      <charset val="178"/>
    </font>
    <font>
      <sz val="10"/>
      <name val="Mudir MT"/>
      <charset val="178"/>
    </font>
    <font>
      <sz val="8"/>
      <name val="Mudir MT"/>
      <charset val="178"/>
    </font>
    <font>
      <b/>
      <sz val="16"/>
      <name val="Arial"/>
      <family val="2"/>
    </font>
    <font>
      <b/>
      <u/>
      <sz val="10"/>
      <name val="Mudir MT"/>
      <charset val="178"/>
    </font>
    <font>
      <b/>
      <u/>
      <sz val="16"/>
      <name val="Mudir MT"/>
      <charset val="178"/>
    </font>
    <font>
      <b/>
      <u/>
      <sz val="8"/>
      <name val="Mudir MT"/>
      <charset val="178"/>
    </font>
    <font>
      <b/>
      <sz val="8"/>
      <name val="Arial"/>
      <family val="2"/>
    </font>
    <font>
      <b/>
      <sz val="10"/>
      <color indexed="10"/>
      <name val="Mudir MT"/>
      <charset val="178"/>
    </font>
    <font>
      <b/>
      <sz val="10"/>
      <color indexed="12"/>
      <name val="Mudir MT"/>
      <charset val="178"/>
    </font>
    <font>
      <b/>
      <sz val="10"/>
      <color indexed="17"/>
      <name val="Mudir MT"/>
      <charset val="178"/>
    </font>
    <font>
      <b/>
      <u/>
      <sz val="16"/>
      <color indexed="12"/>
      <name val="Mudir MT"/>
      <charset val="178"/>
    </font>
    <font>
      <b/>
      <sz val="14"/>
      <name val="Traditional Arabic"/>
      <family val="1"/>
    </font>
    <font>
      <b/>
      <sz val="10"/>
      <name val="Traditional Arabic"/>
      <family val="1"/>
    </font>
    <font>
      <b/>
      <sz val="12"/>
      <name val="Mudir MT"/>
      <charset val="178"/>
    </font>
    <font>
      <b/>
      <sz val="12"/>
      <color indexed="17"/>
      <name val="Mudir MT"/>
      <charset val="178"/>
    </font>
    <font>
      <b/>
      <i/>
      <u/>
      <sz val="28"/>
      <name val="Al-Kharashi 33"/>
      <charset val="178"/>
    </font>
    <font>
      <sz val="28"/>
      <name val="Al-Kharashi 33"/>
      <charset val="178"/>
    </font>
    <font>
      <i/>
      <u/>
      <sz val="28"/>
      <name val="Al-Kharashi 33"/>
      <charset val="178"/>
    </font>
    <font>
      <sz val="12"/>
      <name val="Arial"/>
      <family val="2"/>
    </font>
    <font>
      <b/>
      <sz val="10"/>
      <name val="Simplified Arabic"/>
      <family val="1"/>
    </font>
    <font>
      <b/>
      <u/>
      <sz val="28"/>
      <name val="Al-Kharashi 33"/>
      <charset val="178"/>
    </font>
    <font>
      <b/>
      <sz val="14"/>
      <name val="Arial"/>
      <family val="2"/>
    </font>
    <font>
      <b/>
      <sz val="12"/>
      <name val="Traditional Arabic"/>
      <family val="1"/>
    </font>
    <font>
      <sz val="11"/>
      <name val="Times New Roman"/>
      <family val="1"/>
      <charset val="178"/>
    </font>
    <font>
      <sz val="12"/>
      <name val="Times New Roman"/>
      <family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raditional Arabic"/>
      <family val="1"/>
    </font>
    <font>
      <sz val="10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28"/>
      <color rgb="FF0070C0"/>
      <name val="Al-Kharashi 33"/>
      <charset val="178"/>
    </font>
    <font>
      <b/>
      <sz val="12"/>
      <name val="Traditional Arabic"/>
      <family val="1"/>
      <charset val="178"/>
    </font>
    <font>
      <b/>
      <u/>
      <sz val="18"/>
      <name val="Mudir MT"/>
      <charset val="178"/>
    </font>
    <font>
      <sz val="14"/>
      <name val="Mudir MT"/>
      <charset val="178"/>
    </font>
    <font>
      <b/>
      <u/>
      <sz val="14"/>
      <name val="Mudir MT"/>
      <charset val="178"/>
    </font>
    <font>
      <b/>
      <sz val="14"/>
      <name val="Mudir MT"/>
      <charset val="178"/>
    </font>
    <font>
      <b/>
      <sz val="14"/>
      <name val="Arial"/>
      <family val="2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Traditional Arabic"/>
      <family val="1"/>
    </font>
    <font>
      <b/>
      <sz val="12"/>
      <name val="Arial"/>
      <family val="2"/>
      <charset val="178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52" fillId="0" borderId="0" applyFont="0" applyFill="0" applyBorder="0" applyAlignment="0" applyProtection="0"/>
  </cellStyleXfs>
  <cellXfs count="47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15" fillId="2" borderId="19" xfId="0" applyNumberFormat="1" applyFont="1" applyFill="1" applyBorder="1" applyAlignment="1">
      <alignment horizontal="center" vertical="center"/>
    </xf>
    <xf numFmtId="3" fontId="15" fillId="2" borderId="20" xfId="0" applyNumberFormat="1" applyFont="1" applyFill="1" applyBorder="1" applyAlignment="1">
      <alignment horizontal="center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3" fontId="15" fillId="2" borderId="16" xfId="0" applyNumberFormat="1" applyFont="1" applyFill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vertical="center"/>
    </xf>
    <xf numFmtId="3" fontId="35" fillId="0" borderId="22" xfId="0" applyNumberFormat="1" applyFont="1" applyFill="1" applyBorder="1" applyAlignment="1">
      <alignment horizontal="center" vertical="center"/>
    </xf>
    <xf numFmtId="3" fontId="35" fillId="0" borderId="16" xfId="0" applyNumberFormat="1" applyFont="1" applyFill="1" applyBorder="1" applyAlignment="1">
      <alignment horizontal="center" vertical="center"/>
    </xf>
    <xf numFmtId="3" fontId="35" fillId="0" borderId="23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35" fillId="0" borderId="24" xfId="0" applyNumberFormat="1" applyFont="1" applyFill="1" applyBorder="1" applyAlignment="1">
      <alignment horizontal="center" vertical="center"/>
    </xf>
    <xf numFmtId="3" fontId="35" fillId="0" borderId="25" xfId="0" applyNumberFormat="1" applyFont="1" applyFill="1" applyBorder="1" applyAlignment="1">
      <alignment horizontal="center" vertical="center"/>
    </xf>
    <xf numFmtId="3" fontId="35" fillId="0" borderId="26" xfId="0" applyNumberFormat="1" applyFont="1" applyFill="1" applyBorder="1" applyAlignment="1">
      <alignment horizontal="center" vertical="center"/>
    </xf>
    <xf numFmtId="3" fontId="15" fillId="0" borderId="16" xfId="2" applyNumberFormat="1" applyFont="1" applyFill="1" applyBorder="1" applyAlignment="1">
      <alignment vertical="center"/>
    </xf>
    <xf numFmtId="3" fontId="15" fillId="0" borderId="16" xfId="0" applyNumberFormat="1" applyFont="1" applyFill="1" applyBorder="1" applyAlignment="1">
      <alignment horizontal="center" vertical="center"/>
    </xf>
    <xf numFmtId="3" fontId="3" fillId="3" borderId="27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3" fontId="3" fillId="5" borderId="16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>
      <alignment horizontal="center" vertical="center"/>
    </xf>
    <xf numFmtId="3" fontId="3" fillId="5" borderId="15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15" fillId="0" borderId="23" xfId="0" applyNumberFormat="1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3" fontId="15" fillId="0" borderId="32" xfId="0" applyNumberFormat="1" applyFont="1" applyFill="1" applyBorder="1" applyAlignment="1">
      <alignment horizontal="center" vertical="center"/>
    </xf>
    <xf numFmtId="3" fontId="15" fillId="6" borderId="40" xfId="0" applyNumberFormat="1" applyFont="1" applyFill="1" applyBorder="1" applyAlignment="1">
      <alignment horizontal="center" vertical="center"/>
    </xf>
    <xf numFmtId="3" fontId="15" fillId="7" borderId="17" xfId="0" applyNumberFormat="1" applyFont="1" applyFill="1" applyBorder="1" applyAlignment="1">
      <alignment horizontal="center" vertical="center"/>
    </xf>
    <xf numFmtId="3" fontId="15" fillId="8" borderId="42" xfId="0" applyNumberFormat="1" applyFont="1" applyFill="1" applyBorder="1" applyAlignment="1">
      <alignment horizontal="center" vertical="center"/>
    </xf>
    <xf numFmtId="3" fontId="15" fillId="6" borderId="43" xfId="0" applyNumberFormat="1" applyFont="1" applyFill="1" applyBorder="1" applyAlignment="1">
      <alignment horizontal="center" vertical="center"/>
    </xf>
    <xf numFmtId="3" fontId="15" fillId="0" borderId="23" xfId="0" applyNumberFormat="1" applyFont="1" applyFill="1" applyBorder="1" applyAlignment="1">
      <alignment horizontal="center" vertical="center"/>
    </xf>
    <xf numFmtId="3" fontId="3" fillId="7" borderId="13" xfId="0" applyNumberFormat="1" applyFont="1" applyFill="1" applyBorder="1" applyAlignment="1">
      <alignment horizontal="center" vertical="center"/>
    </xf>
    <xf numFmtId="3" fontId="3" fillId="7" borderId="29" xfId="0" applyNumberFormat="1" applyFont="1" applyFill="1" applyBorder="1" applyAlignment="1">
      <alignment vertical="center"/>
    </xf>
    <xf numFmtId="0" fontId="3" fillId="7" borderId="48" xfId="0" applyFont="1" applyFill="1" applyBorder="1" applyAlignment="1">
      <alignment vertical="center"/>
    </xf>
    <xf numFmtId="3" fontId="15" fillId="9" borderId="17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vertical="center"/>
    </xf>
    <xf numFmtId="3" fontId="15" fillId="9" borderId="16" xfId="0" applyNumberFormat="1" applyFont="1" applyFill="1" applyBorder="1" applyAlignment="1">
      <alignment horizontal="center" vertical="center"/>
    </xf>
    <xf numFmtId="3" fontId="38" fillId="10" borderId="16" xfId="0" applyNumberFormat="1" applyFont="1" applyFill="1" applyBorder="1" applyAlignment="1">
      <alignment horizontal="center" vertical="center"/>
    </xf>
    <xf numFmtId="0" fontId="39" fillId="10" borderId="22" xfId="0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5" fillId="0" borderId="17" xfId="0" applyNumberFormat="1" applyFont="1" applyFill="1" applyBorder="1" applyAlignment="1">
      <alignment horizontal="center" vertical="center"/>
    </xf>
    <xf numFmtId="0" fontId="37" fillId="0" borderId="50" xfId="0" applyFont="1" applyFill="1" applyBorder="1" applyAlignment="1">
      <alignment vertical="center"/>
    </xf>
    <xf numFmtId="0" fontId="37" fillId="6" borderId="51" xfId="0" applyFont="1" applyFill="1" applyBorder="1" applyAlignment="1">
      <alignment vertical="center"/>
    </xf>
    <xf numFmtId="0" fontId="37" fillId="9" borderId="22" xfId="0" applyFont="1" applyFill="1" applyBorder="1" applyAlignment="1">
      <alignment vertical="center"/>
    </xf>
    <xf numFmtId="0" fontId="40" fillId="7" borderId="6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7" borderId="23" xfId="0" applyFont="1" applyFill="1" applyBorder="1" applyAlignment="1">
      <alignment vertical="center"/>
    </xf>
    <xf numFmtId="0" fontId="8" fillId="7" borderId="26" xfId="0" applyFont="1" applyFill="1" applyBorder="1" applyAlignment="1">
      <alignment vertical="center"/>
    </xf>
    <xf numFmtId="0" fontId="9" fillId="7" borderId="36" xfId="0" applyFont="1" applyFill="1" applyBorder="1" applyAlignment="1">
      <alignment vertical="center"/>
    </xf>
    <xf numFmtId="0" fontId="9" fillId="7" borderId="52" xfId="0" applyFont="1" applyFill="1" applyBorder="1" applyAlignment="1">
      <alignment vertical="center"/>
    </xf>
    <xf numFmtId="0" fontId="9" fillId="7" borderId="54" xfId="0" applyFon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55" xfId="0" applyBorder="1"/>
    <xf numFmtId="0" fontId="32" fillId="0" borderId="56" xfId="0" applyFont="1" applyBorder="1" applyAlignment="1"/>
    <xf numFmtId="0" fontId="32" fillId="0" borderId="57" xfId="0" applyFont="1" applyBorder="1" applyAlignment="1"/>
    <xf numFmtId="0" fontId="3" fillId="7" borderId="58" xfId="0" applyFont="1" applyFill="1" applyBorder="1" applyAlignment="1">
      <alignment vertical="center"/>
    </xf>
    <xf numFmtId="0" fontId="37" fillId="0" borderId="59" xfId="0" applyFont="1" applyFill="1" applyBorder="1" applyAlignment="1">
      <alignment vertical="center"/>
    </xf>
    <xf numFmtId="0" fontId="33" fillId="0" borderId="59" xfId="0" applyFont="1" applyBorder="1"/>
    <xf numFmtId="0" fontId="37" fillId="0" borderId="58" xfId="0" applyFont="1" applyFill="1" applyBorder="1" applyAlignment="1">
      <alignment vertical="center"/>
    </xf>
    <xf numFmtId="0" fontId="42" fillId="0" borderId="49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3" fontId="15" fillId="0" borderId="3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165" fontId="3" fillId="7" borderId="46" xfId="1" applyNumberFormat="1" applyFont="1" applyFill="1" applyBorder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3" fontId="47" fillId="11" borderId="25" xfId="0" applyNumberFormat="1" applyFont="1" applyFill="1" applyBorder="1" applyAlignment="1">
      <alignment vertical="center"/>
    </xf>
    <xf numFmtId="0" fontId="48" fillId="12" borderId="1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3" fontId="47" fillId="11" borderId="114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6" fillId="0" borderId="50" xfId="0" applyNumberFormat="1" applyFont="1" applyFill="1" applyBorder="1" applyAlignment="1">
      <alignment horizontal="center" vertical="center"/>
    </xf>
    <xf numFmtId="3" fontId="6" fillId="0" borderId="90" xfId="0" applyNumberFormat="1" applyFont="1" applyFill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center" vertical="center"/>
    </xf>
    <xf numFmtId="3" fontId="50" fillId="0" borderId="39" xfId="0" applyNumberFormat="1" applyFont="1" applyFill="1" applyBorder="1" applyAlignment="1">
      <alignment vertical="center"/>
    </xf>
    <xf numFmtId="3" fontId="50" fillId="0" borderId="15" xfId="0" applyNumberFormat="1" applyFont="1" applyFill="1" applyBorder="1" applyAlignment="1">
      <alignment vertical="center"/>
    </xf>
    <xf numFmtId="3" fontId="6" fillId="0" borderId="9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3" fontId="15" fillId="0" borderId="17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9" fontId="27" fillId="0" borderId="16" xfId="3" applyFont="1" applyBorder="1" applyAlignment="1">
      <alignment vertical="center"/>
    </xf>
    <xf numFmtId="9" fontId="30" fillId="13" borderId="16" xfId="3" applyFont="1" applyFill="1" applyBorder="1" applyAlignment="1">
      <alignment vertical="center"/>
    </xf>
    <xf numFmtId="0" fontId="28" fillId="6" borderId="16" xfId="0" applyFont="1" applyFill="1" applyBorder="1" applyAlignment="1">
      <alignment horizontal="center" vertical="center" readingOrder="2"/>
    </xf>
    <xf numFmtId="0" fontId="0" fillId="0" borderId="0" xfId="0" applyBorder="1" applyAlignment="1">
      <alignment horizontal="center" vertical="center"/>
    </xf>
    <xf numFmtId="166" fontId="27" fillId="0" borderId="16" xfId="3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15" fillId="0" borderId="104" xfId="0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165" fontId="3" fillId="7" borderId="53" xfId="1" applyNumberFormat="1" applyFont="1" applyFill="1" applyBorder="1" applyAlignment="1">
      <alignment horizontal="right" vertical="center"/>
    </xf>
    <xf numFmtId="3" fontId="6" fillId="0" borderId="50" xfId="0" applyNumberFormat="1" applyFont="1" applyFill="1" applyBorder="1" applyAlignment="1">
      <alignment horizontal="center" vertical="center"/>
    </xf>
    <xf numFmtId="3" fontId="6" fillId="0" borderId="90" xfId="0" applyNumberFormat="1" applyFont="1" applyFill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center" vertical="center"/>
    </xf>
    <xf numFmtId="3" fontId="15" fillId="0" borderId="93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54" fillId="15" borderId="0" xfId="0" applyFont="1" applyFill="1" applyAlignment="1">
      <alignment vertical="center"/>
    </xf>
    <xf numFmtId="3" fontId="54" fillId="15" borderId="0" xfId="0" applyNumberFormat="1" applyFont="1" applyFill="1" applyAlignment="1">
      <alignment vertical="center"/>
    </xf>
    <xf numFmtId="9" fontId="54" fillId="15" borderId="0" xfId="3" applyFont="1" applyFill="1" applyAlignment="1">
      <alignment vertical="center"/>
    </xf>
    <xf numFmtId="0" fontId="30" fillId="14" borderId="0" xfId="0" applyFont="1" applyFill="1" applyAlignment="1">
      <alignment vertical="center"/>
    </xf>
    <xf numFmtId="3" fontId="30" fillId="14" borderId="0" xfId="0" applyNumberFormat="1" applyFont="1" applyFill="1" applyAlignment="1">
      <alignment vertical="center"/>
    </xf>
    <xf numFmtId="9" fontId="30" fillId="14" borderId="0" xfId="3" applyFont="1" applyFill="1" applyAlignment="1">
      <alignment vertical="center"/>
    </xf>
    <xf numFmtId="3" fontId="49" fillId="15" borderId="38" xfId="0" applyNumberFormat="1" applyFont="1" applyFill="1" applyBorder="1" applyAlignment="1">
      <alignment horizontal="center" vertical="center" wrapText="1"/>
    </xf>
    <xf numFmtId="0" fontId="6" fillId="15" borderId="0" xfId="0" applyFont="1" applyFill="1" applyBorder="1" applyAlignment="1">
      <alignment horizontal="center" vertical="center"/>
    </xf>
    <xf numFmtId="9" fontId="6" fillId="15" borderId="0" xfId="3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center" vertical="center"/>
    </xf>
    <xf numFmtId="3" fontId="30" fillId="14" borderId="0" xfId="0" applyNumberFormat="1" applyFont="1" applyFill="1" applyBorder="1" applyAlignment="1">
      <alignment horizontal="center" vertical="center"/>
    </xf>
    <xf numFmtId="9" fontId="30" fillId="14" borderId="0" xfId="3" applyFont="1" applyFill="1" applyBorder="1" applyAlignment="1">
      <alignment horizontal="center" vertical="center"/>
    </xf>
    <xf numFmtId="9" fontId="30" fillId="0" borderId="31" xfId="3" applyFont="1" applyBorder="1" applyAlignment="1">
      <alignment horizontal="center" vertical="center"/>
    </xf>
    <xf numFmtId="9" fontId="30" fillId="11" borderId="31" xfId="3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right" vertical="center"/>
    </xf>
    <xf numFmtId="0" fontId="30" fillId="11" borderId="4" xfId="0" applyFont="1" applyFill="1" applyBorder="1" applyAlignment="1">
      <alignment horizontal="center" vertical="center"/>
    </xf>
    <xf numFmtId="3" fontId="50" fillId="15" borderId="90" xfId="0" applyNumberFormat="1" applyFont="1" applyFill="1" applyBorder="1" applyAlignment="1">
      <alignment horizontal="center" vertical="center"/>
    </xf>
    <xf numFmtId="3" fontId="47" fillId="14" borderId="38" xfId="0" applyNumberFormat="1" applyFont="1" applyFill="1" applyBorder="1" applyAlignment="1">
      <alignment vertical="center"/>
    </xf>
    <xf numFmtId="0" fontId="53" fillId="14" borderId="0" xfId="0" applyFont="1" applyFill="1" applyAlignment="1">
      <alignment horizontal="center" vertical="center"/>
    </xf>
    <xf numFmtId="3" fontId="53" fillId="14" borderId="0" xfId="0" applyNumberFormat="1" applyFont="1" applyFill="1" applyAlignment="1">
      <alignment horizontal="center" vertical="center"/>
    </xf>
    <xf numFmtId="0" fontId="53" fillId="15" borderId="0" xfId="0" applyFont="1" applyFill="1" applyAlignment="1">
      <alignment horizontal="center" vertical="center"/>
    </xf>
    <xf numFmtId="3" fontId="53" fillId="15" borderId="0" xfId="0" applyNumberFormat="1" applyFont="1" applyFill="1" applyAlignment="1">
      <alignment horizontal="center" vertical="center"/>
    </xf>
    <xf numFmtId="9" fontId="53" fillId="15" borderId="0" xfId="3" applyFont="1" applyFill="1" applyAlignment="1">
      <alignment horizontal="center" vertical="center"/>
    </xf>
    <xf numFmtId="9" fontId="53" fillId="14" borderId="0" xfId="3" applyFont="1" applyFill="1" applyAlignment="1">
      <alignment horizontal="center" vertical="center"/>
    </xf>
    <xf numFmtId="9" fontId="6" fillId="13" borderId="42" xfId="3" applyFont="1" applyFill="1" applyBorder="1" applyAlignment="1">
      <alignment vertical="center"/>
    </xf>
    <xf numFmtId="3" fontId="15" fillId="0" borderId="39" xfId="0" applyNumberFormat="1" applyFont="1" applyFill="1" applyBorder="1" applyAlignment="1">
      <alignment horizontal="center" vertical="center"/>
    </xf>
    <xf numFmtId="165" fontId="3" fillId="7" borderId="39" xfId="1" applyNumberFormat="1" applyFont="1" applyFill="1" applyBorder="1" applyAlignment="1">
      <alignment horizontal="center" vertical="center"/>
    </xf>
    <xf numFmtId="165" fontId="3" fillId="14" borderId="39" xfId="1" applyNumberFormat="1" applyFont="1" applyFill="1" applyBorder="1" applyAlignment="1">
      <alignment horizontal="center" vertical="center"/>
    </xf>
    <xf numFmtId="3" fontId="15" fillId="15" borderId="39" xfId="0" applyNumberFormat="1" applyFont="1" applyFill="1" applyBorder="1" applyAlignment="1">
      <alignment horizontal="center" vertical="center"/>
    </xf>
    <xf numFmtId="166" fontId="0" fillId="0" borderId="52" xfId="3" applyNumberFormat="1" applyFont="1" applyBorder="1" applyAlignment="1">
      <alignment horizontal="center" vertical="center"/>
    </xf>
    <xf numFmtId="9" fontId="0" fillId="0" borderId="42" xfId="3" applyFont="1" applyBorder="1" applyAlignment="1">
      <alignment horizontal="center" vertical="center"/>
    </xf>
    <xf numFmtId="9" fontId="6" fillId="13" borderId="42" xfId="3" applyFont="1" applyFill="1" applyBorder="1" applyAlignment="1">
      <alignment horizontal="center" vertical="center"/>
    </xf>
    <xf numFmtId="166" fontId="27" fillId="7" borderId="16" xfId="3" applyNumberFormat="1" applyFont="1" applyFill="1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0" fontId="0" fillId="15" borderId="0" xfId="0" applyFill="1" applyAlignment="1">
      <alignment horizontal="center" vertical="center"/>
    </xf>
    <xf numFmtId="3" fontId="0" fillId="15" borderId="0" xfId="0" applyNumberFormat="1" applyFill="1" applyAlignment="1">
      <alignment horizontal="center" vertical="center"/>
    </xf>
    <xf numFmtId="9" fontId="0" fillId="15" borderId="0" xfId="3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3" fontId="6" fillId="14" borderId="0" xfId="0" applyNumberFormat="1" applyFont="1" applyFill="1" applyAlignment="1">
      <alignment vertical="center"/>
    </xf>
    <xf numFmtId="9" fontId="6" fillId="14" borderId="0" xfId="3" applyFont="1" applyFill="1" applyAlignment="1">
      <alignment vertical="center"/>
    </xf>
    <xf numFmtId="3" fontId="6" fillId="0" borderId="39" xfId="0" applyNumberFormat="1" applyFont="1" applyFill="1" applyBorder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9" fontId="6" fillId="15" borderId="0" xfId="3" applyFont="1" applyFill="1" applyAlignment="1">
      <alignment horizontal="center" vertical="center"/>
    </xf>
    <xf numFmtId="3" fontId="6" fillId="15" borderId="0" xfId="0" applyNumberFormat="1" applyFont="1" applyFill="1" applyAlignment="1">
      <alignment horizontal="center" vertical="center"/>
    </xf>
    <xf numFmtId="9" fontId="6" fillId="14" borderId="0" xfId="3" applyFont="1" applyFill="1" applyAlignment="1">
      <alignment horizontal="center" vertical="center"/>
    </xf>
    <xf numFmtId="0" fontId="48" fillId="12" borderId="115" xfId="0" applyFont="1" applyFill="1" applyBorder="1" applyAlignment="1">
      <alignment horizontal="center" vertical="center"/>
    </xf>
    <xf numFmtId="3" fontId="49" fillId="15" borderId="35" xfId="0" applyNumberFormat="1" applyFont="1" applyFill="1" applyBorder="1" applyAlignment="1">
      <alignment horizontal="center" vertical="center" wrapText="1"/>
    </xf>
    <xf numFmtId="9" fontId="27" fillId="0" borderId="115" xfId="3" applyFont="1" applyBorder="1" applyAlignment="1">
      <alignment vertical="center"/>
    </xf>
    <xf numFmtId="166" fontId="27" fillId="0" borderId="115" xfId="3" applyNumberFormat="1" applyFont="1" applyBorder="1" applyAlignment="1">
      <alignment horizontal="center" vertical="center"/>
    </xf>
    <xf numFmtId="9" fontId="6" fillId="0" borderId="39" xfId="3" applyFont="1" applyFill="1" applyBorder="1" applyAlignment="1">
      <alignment vertical="center"/>
    </xf>
    <xf numFmtId="3" fontId="6" fillId="7" borderId="39" xfId="0" applyNumberFormat="1" applyFont="1" applyFill="1" applyBorder="1" applyAlignment="1">
      <alignment horizontal="center" vertical="center"/>
    </xf>
    <xf numFmtId="9" fontId="6" fillId="7" borderId="39" xfId="3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1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64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6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 textRotation="90"/>
    </xf>
    <xf numFmtId="0" fontId="11" fillId="0" borderId="80" xfId="0" applyFont="1" applyBorder="1" applyAlignment="1">
      <alignment horizontal="center" vertical="center" textRotation="90"/>
    </xf>
    <xf numFmtId="0" fontId="11" fillId="0" borderId="81" xfId="0" applyFont="1" applyBorder="1" applyAlignment="1">
      <alignment horizontal="center" vertical="center" textRotation="90"/>
    </xf>
    <xf numFmtId="0" fontId="0" fillId="0" borderId="65" xfId="0" applyBorder="1" applyAlignment="1"/>
    <xf numFmtId="0" fontId="0" fillId="0" borderId="66" xfId="0" applyBorder="1" applyAlignment="1"/>
    <xf numFmtId="0" fontId="10" fillId="0" borderId="82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10" fillId="0" borderId="84" xfId="0" applyFont="1" applyBorder="1" applyAlignment="1">
      <alignment vertical="center"/>
    </xf>
    <xf numFmtId="0" fontId="0" fillId="0" borderId="0" xfId="0"/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10" fillId="0" borderId="85" xfId="0" applyFont="1" applyBorder="1" applyAlignment="1">
      <alignment vertical="center" wrapText="1"/>
    </xf>
    <xf numFmtId="0" fontId="10" fillId="0" borderId="86" xfId="0" applyFont="1" applyBorder="1" applyAlignment="1">
      <alignment vertical="center" wrapText="1"/>
    </xf>
    <xf numFmtId="0" fontId="10" fillId="0" borderId="87" xfId="0" applyFont="1" applyBorder="1" applyAlignment="1">
      <alignment vertical="center" wrapTex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0" fillId="0" borderId="67" xfId="0" applyFont="1" applyBorder="1" applyAlignment="1">
      <alignment vertical="center" wrapText="1"/>
    </xf>
    <xf numFmtId="0" fontId="0" fillId="0" borderId="68" xfId="0" applyBorder="1" applyAlignment="1"/>
    <xf numFmtId="0" fontId="0" fillId="0" borderId="69" xfId="0" applyBorder="1" applyAlignment="1"/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49" fontId="10" fillId="0" borderId="77" xfId="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right" vertical="center" wrapText="1"/>
    </xf>
    <xf numFmtId="49" fontId="10" fillId="0" borderId="78" xfId="0" applyNumberFormat="1" applyFont="1" applyBorder="1" applyAlignment="1">
      <alignment horizontal="right" vertical="center" wrapText="1"/>
    </xf>
    <xf numFmtId="0" fontId="10" fillId="0" borderId="64" xfId="0" applyFont="1" applyBorder="1" applyAlignment="1">
      <alignment vertical="center" wrapText="1"/>
    </xf>
    <xf numFmtId="0" fontId="10" fillId="0" borderId="65" xfId="0" applyFont="1" applyBorder="1" applyAlignment="1">
      <alignment vertical="center" wrapText="1"/>
    </xf>
    <xf numFmtId="0" fontId="10" fillId="0" borderId="6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/>
    </xf>
    <xf numFmtId="0" fontId="36" fillId="0" borderId="22" xfId="0" applyFont="1" applyFill="1" applyBorder="1" applyAlignment="1">
      <alignment horizontal="right" vertical="center" wrapText="1"/>
    </xf>
    <xf numFmtId="0" fontId="36" fillId="0" borderId="1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88" xfId="0" applyFont="1" applyFill="1" applyBorder="1" applyAlignment="1">
      <alignment horizontal="center" vertical="center"/>
    </xf>
    <xf numFmtId="0" fontId="8" fillId="4" borderId="89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14" borderId="39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50" fillId="7" borderId="39" xfId="0" applyFont="1" applyFill="1" applyBorder="1" applyAlignment="1">
      <alignment horizontal="center" vertical="center" wrapText="1"/>
    </xf>
    <xf numFmtId="0" fontId="50" fillId="7" borderId="39" xfId="0" applyFont="1" applyFill="1" applyBorder="1" applyAlignment="1">
      <alignment horizontal="center" vertical="center"/>
    </xf>
    <xf numFmtId="0" fontId="11" fillId="7" borderId="93" xfId="0" applyFont="1" applyFill="1" applyBorder="1" applyAlignment="1">
      <alignment horizontal="center" vertical="center"/>
    </xf>
    <xf numFmtId="0" fontId="11" fillId="7" borderId="94" xfId="0" applyFont="1" applyFill="1" applyBorder="1" applyAlignment="1">
      <alignment horizontal="center" vertical="center"/>
    </xf>
    <xf numFmtId="0" fontId="11" fillId="7" borderId="42" xfId="0" applyFont="1" applyFill="1" applyBorder="1" applyAlignment="1">
      <alignment horizontal="center" vertical="center"/>
    </xf>
    <xf numFmtId="3" fontId="6" fillId="0" borderId="50" xfId="0" applyNumberFormat="1" applyFont="1" applyFill="1" applyBorder="1" applyAlignment="1">
      <alignment horizontal="center" vertical="center"/>
    </xf>
    <xf numFmtId="3" fontId="6" fillId="0" borderId="90" xfId="0" applyNumberFormat="1" applyFont="1" applyFill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center" vertical="center"/>
    </xf>
    <xf numFmtId="3" fontId="30" fillId="6" borderId="31" xfId="0" applyNumberFormat="1" applyFont="1" applyFill="1" applyBorder="1" applyAlignment="1">
      <alignment horizontal="center" vertical="center"/>
    </xf>
    <xf numFmtId="3" fontId="30" fillId="6" borderId="90" xfId="0" applyNumberFormat="1" applyFont="1" applyFill="1" applyBorder="1" applyAlignment="1">
      <alignment horizontal="center" vertical="center"/>
    </xf>
    <xf numFmtId="3" fontId="30" fillId="6" borderId="15" xfId="0" applyNumberFormat="1" applyFont="1" applyFill="1" applyBorder="1" applyAlignment="1">
      <alignment horizontal="center" vertical="center"/>
    </xf>
    <xf numFmtId="3" fontId="6" fillId="0" borderId="97" xfId="0" applyNumberFormat="1" applyFont="1" applyFill="1" applyBorder="1" applyAlignment="1">
      <alignment horizontal="center" vertical="center"/>
    </xf>
    <xf numFmtId="3" fontId="6" fillId="0" borderId="96" xfId="0" applyNumberFormat="1" applyFont="1" applyFill="1" applyBorder="1" applyAlignment="1">
      <alignment horizontal="center" vertical="center"/>
    </xf>
    <xf numFmtId="3" fontId="6" fillId="0" borderId="98" xfId="0" applyNumberFormat="1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 wrapText="1"/>
    </xf>
    <xf numFmtId="0" fontId="8" fillId="7" borderId="100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/>
    </xf>
    <xf numFmtId="0" fontId="8" fillId="7" borderId="100" xfId="0" applyFont="1" applyFill="1" applyBorder="1" applyAlignment="1">
      <alignment horizontal="center" vertical="center"/>
    </xf>
    <xf numFmtId="3" fontId="50" fillId="0" borderId="39" xfId="0" applyNumberFormat="1" applyFont="1" applyFill="1" applyBorder="1" applyAlignment="1">
      <alignment horizontal="center" vertical="center"/>
    </xf>
    <xf numFmtId="3" fontId="50" fillId="0" borderId="50" xfId="0" applyNumberFormat="1" applyFont="1" applyFill="1" applyBorder="1" applyAlignment="1">
      <alignment horizontal="center" vertical="center"/>
    </xf>
    <xf numFmtId="3" fontId="50" fillId="0" borderId="90" xfId="0" applyNumberFormat="1" applyFont="1" applyFill="1" applyBorder="1" applyAlignment="1">
      <alignment horizontal="center" vertical="center"/>
    </xf>
    <xf numFmtId="3" fontId="50" fillId="0" borderId="15" xfId="0" applyNumberFormat="1" applyFont="1" applyFill="1" applyBorder="1" applyAlignment="1">
      <alignment horizontal="center" vertical="center"/>
    </xf>
    <xf numFmtId="3" fontId="47" fillId="11" borderId="35" xfId="0" applyNumberFormat="1" applyFont="1" applyFill="1" applyBorder="1" applyAlignment="1">
      <alignment horizontal="center" vertical="center"/>
    </xf>
    <xf numFmtId="3" fontId="47" fillId="11" borderId="113" xfId="0" applyNumberFormat="1" applyFont="1" applyFill="1" applyBorder="1" applyAlignment="1">
      <alignment horizontal="center" vertical="center"/>
    </xf>
    <xf numFmtId="3" fontId="50" fillId="0" borderId="99" xfId="0" applyNumberFormat="1" applyFont="1" applyFill="1" applyBorder="1" applyAlignment="1">
      <alignment horizontal="center" vertical="center"/>
    </xf>
    <xf numFmtId="3" fontId="50" fillId="0" borderId="76" xfId="0" applyNumberFormat="1" applyFont="1" applyFill="1" applyBorder="1" applyAlignment="1">
      <alignment horizontal="center" vertical="center"/>
    </xf>
    <xf numFmtId="3" fontId="50" fillId="0" borderId="37" xfId="0" applyNumberFormat="1" applyFont="1" applyFill="1" applyBorder="1" applyAlignment="1">
      <alignment horizontal="center" vertical="center"/>
    </xf>
    <xf numFmtId="3" fontId="47" fillId="11" borderId="1" xfId="0" applyNumberFormat="1" applyFont="1" applyFill="1" applyBorder="1" applyAlignment="1">
      <alignment horizontal="center" vertical="center"/>
    </xf>
    <xf numFmtId="3" fontId="47" fillId="11" borderId="0" xfId="0" applyNumberFormat="1" applyFont="1" applyFill="1" applyBorder="1" applyAlignment="1">
      <alignment horizontal="center" vertical="center"/>
    </xf>
    <xf numFmtId="3" fontId="50" fillId="0" borderId="31" xfId="0" applyNumberFormat="1" applyFont="1" applyFill="1" applyBorder="1" applyAlignment="1">
      <alignment horizontal="center" vertical="center"/>
    </xf>
    <xf numFmtId="0" fontId="44" fillId="7" borderId="34" xfId="0" applyFont="1" applyFill="1" applyBorder="1" applyAlignment="1">
      <alignment horizontal="center" vertical="center"/>
    </xf>
    <xf numFmtId="0" fontId="44" fillId="7" borderId="35" xfId="0" applyFont="1" applyFill="1" applyBorder="1" applyAlignment="1">
      <alignment horizontal="center" vertical="center"/>
    </xf>
    <xf numFmtId="0" fontId="44" fillId="7" borderId="91" xfId="0" applyFont="1" applyFill="1" applyBorder="1" applyAlignment="1">
      <alignment horizontal="center" vertical="center"/>
    </xf>
    <xf numFmtId="0" fontId="46" fillId="7" borderId="3" xfId="0" applyFont="1" applyFill="1" applyBorder="1" applyAlignment="1">
      <alignment horizontal="center" vertical="center"/>
    </xf>
    <xf numFmtId="0" fontId="46" fillId="7" borderId="4" xfId="0" applyFont="1" applyFill="1" applyBorder="1" applyAlignment="1">
      <alignment horizontal="center" vertical="center"/>
    </xf>
    <xf numFmtId="0" fontId="46" fillId="7" borderId="33" xfId="0" applyFont="1" applyFill="1" applyBorder="1" applyAlignment="1">
      <alignment horizontal="center" vertical="center"/>
    </xf>
    <xf numFmtId="0" fontId="46" fillId="7" borderId="97" xfId="0" applyFont="1" applyFill="1" applyBorder="1" applyAlignment="1">
      <alignment horizontal="center" vertical="center"/>
    </xf>
    <xf numFmtId="0" fontId="46" fillId="7" borderId="96" xfId="0" applyFont="1" applyFill="1" applyBorder="1" applyAlignment="1">
      <alignment horizontal="center" vertical="center"/>
    </xf>
    <xf numFmtId="0" fontId="46" fillId="7" borderId="98" xfId="0" applyFont="1" applyFill="1" applyBorder="1" applyAlignment="1">
      <alignment horizontal="center" vertical="center"/>
    </xf>
    <xf numFmtId="0" fontId="46" fillId="7" borderId="34" xfId="0" applyFont="1" applyFill="1" applyBorder="1" applyAlignment="1">
      <alignment horizontal="center" vertical="center"/>
    </xf>
    <xf numFmtId="0" fontId="46" fillId="7" borderId="100" xfId="0" applyFont="1" applyFill="1" applyBorder="1" applyAlignment="1">
      <alignment horizontal="center" vertical="center"/>
    </xf>
    <xf numFmtId="0" fontId="46" fillId="14" borderId="34" xfId="0" applyFont="1" applyFill="1" applyBorder="1" applyAlignment="1">
      <alignment horizontal="center" vertical="center"/>
    </xf>
    <xf numFmtId="0" fontId="46" fillId="14" borderId="100" xfId="0" applyFont="1" applyFill="1" applyBorder="1" applyAlignment="1">
      <alignment horizontal="center" vertical="center"/>
    </xf>
    <xf numFmtId="0" fontId="8" fillId="14" borderId="36" xfId="0" applyFont="1" applyFill="1" applyBorder="1" applyAlignment="1">
      <alignment horizontal="center" vertical="center"/>
    </xf>
    <xf numFmtId="0" fontId="8" fillId="14" borderId="54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3" fontId="15" fillId="0" borderId="39" xfId="0" applyNumberFormat="1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3" fontId="15" fillId="0" borderId="93" xfId="0" applyNumberFormat="1" applyFont="1" applyFill="1" applyBorder="1" applyAlignment="1">
      <alignment horizontal="center" vertical="center"/>
    </xf>
    <xf numFmtId="3" fontId="15" fillId="0" borderId="42" xfId="0" applyNumberFormat="1" applyFont="1" applyFill="1" applyBorder="1" applyAlignment="1">
      <alignment horizontal="center" vertical="center"/>
    </xf>
    <xf numFmtId="0" fontId="14" fillId="7" borderId="93" xfId="0" applyFont="1" applyFill="1" applyBorder="1" applyAlignment="1">
      <alignment horizontal="center" vertical="center"/>
    </xf>
    <xf numFmtId="0" fontId="14" fillId="7" borderId="9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/>
    </xf>
    <xf numFmtId="3" fontId="15" fillId="0" borderId="111" xfId="0" applyNumberFormat="1" applyFont="1" applyFill="1" applyBorder="1" applyAlignment="1">
      <alignment horizontal="center" vertical="center"/>
    </xf>
    <xf numFmtId="3" fontId="15" fillId="0" borderId="104" xfId="0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39" xfId="0" applyFont="1" applyFill="1" applyBorder="1" applyAlignment="1">
      <alignment horizontal="center" vertical="center"/>
    </xf>
    <xf numFmtId="165" fontId="3" fillId="7" borderId="93" xfId="1" applyNumberFormat="1" applyFont="1" applyFill="1" applyBorder="1" applyAlignment="1">
      <alignment horizontal="right" vertical="center"/>
    </xf>
    <xf numFmtId="165" fontId="3" fillId="7" borderId="41" xfId="1" applyNumberFormat="1" applyFont="1" applyFill="1" applyBorder="1" applyAlignment="1">
      <alignment horizontal="right" vertical="center"/>
    </xf>
    <xf numFmtId="165" fontId="3" fillId="7" borderId="53" xfId="1" applyNumberFormat="1" applyFont="1" applyFill="1" applyBorder="1" applyAlignment="1">
      <alignment horizontal="right" vertical="center"/>
    </xf>
    <xf numFmtId="3" fontId="15" fillId="0" borderId="94" xfId="0" applyNumberFormat="1" applyFont="1" applyFill="1" applyBorder="1" applyAlignment="1">
      <alignment horizontal="center" vertical="center"/>
    </xf>
    <xf numFmtId="165" fontId="3" fillId="7" borderId="39" xfId="1" applyNumberFormat="1" applyFont="1" applyFill="1" applyBorder="1" applyAlignment="1">
      <alignment horizontal="right" vertical="center"/>
    </xf>
    <xf numFmtId="0" fontId="51" fillId="14" borderId="1" xfId="0" applyFont="1" applyFill="1" applyBorder="1" applyAlignment="1">
      <alignment horizontal="center" vertical="center"/>
    </xf>
    <xf numFmtId="0" fontId="51" fillId="14" borderId="0" xfId="0" applyFont="1" applyFill="1" applyAlignment="1">
      <alignment horizontal="center" vertical="center"/>
    </xf>
    <xf numFmtId="0" fontId="3" fillId="7" borderId="93" xfId="0" applyFont="1" applyFill="1" applyBorder="1" applyAlignment="1">
      <alignment horizontal="center" vertical="center"/>
    </xf>
    <xf numFmtId="0" fontId="3" fillId="7" borderId="9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3" fontId="3" fillId="7" borderId="48" xfId="0" applyNumberFormat="1" applyFont="1" applyFill="1" applyBorder="1" applyAlignment="1">
      <alignment horizontal="center" vertical="center"/>
    </xf>
    <xf numFmtId="3" fontId="3" fillId="7" borderId="112" xfId="0" applyNumberFormat="1" applyFont="1" applyFill="1" applyBorder="1" applyAlignment="1">
      <alignment horizontal="center" vertical="center"/>
    </xf>
    <xf numFmtId="3" fontId="3" fillId="7" borderId="44" xfId="0" applyNumberFormat="1" applyFont="1" applyFill="1" applyBorder="1" applyAlignment="1">
      <alignment horizontal="center" vertical="center"/>
    </xf>
    <xf numFmtId="3" fontId="15" fillId="0" borderId="50" xfId="0" applyNumberFormat="1" applyFont="1" applyFill="1" applyBorder="1" applyAlignment="1">
      <alignment horizontal="center" vertical="center"/>
    </xf>
    <xf numFmtId="3" fontId="15" fillId="0" borderId="90" xfId="0" applyNumberFormat="1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 vertical="center"/>
    </xf>
    <xf numFmtId="0" fontId="8" fillId="7" borderId="76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8" fillId="7" borderId="96" xfId="0" applyFont="1" applyFill="1" applyBorder="1" applyAlignment="1">
      <alignment horizontal="center" vertical="center"/>
    </xf>
    <xf numFmtId="0" fontId="8" fillId="7" borderId="98" xfId="0" applyFont="1" applyFill="1" applyBorder="1" applyAlignment="1">
      <alignment horizontal="center" vertical="center"/>
    </xf>
    <xf numFmtId="3" fontId="5" fillId="0" borderId="50" xfId="0" applyNumberFormat="1" applyFont="1" applyFill="1" applyBorder="1" applyAlignment="1">
      <alignment horizontal="center" vertical="center"/>
    </xf>
    <xf numFmtId="3" fontId="5" fillId="0" borderId="90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8" fillId="7" borderId="99" xfId="0" applyFont="1" applyFill="1" applyBorder="1" applyAlignment="1">
      <alignment horizontal="center" vertical="center"/>
    </xf>
    <xf numFmtId="0" fontId="8" fillId="7" borderId="9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92" xfId="0" applyFont="1" applyFill="1" applyBorder="1" applyAlignment="1">
      <alignment horizontal="center" vertical="center"/>
    </xf>
    <xf numFmtId="0" fontId="9" fillId="7" borderId="95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60" xfId="0" applyFont="1" applyFill="1" applyBorder="1" applyAlignment="1">
      <alignment horizontal="center" vertical="center"/>
    </xf>
    <xf numFmtId="0" fontId="8" fillId="7" borderId="101" xfId="0" applyFont="1" applyFill="1" applyBorder="1" applyAlignment="1">
      <alignment horizontal="center" vertical="center"/>
    </xf>
    <xf numFmtId="0" fontId="8" fillId="7" borderId="102" xfId="0" applyFont="1" applyFill="1" applyBorder="1" applyAlignment="1">
      <alignment horizontal="center" vertical="center"/>
    </xf>
    <xf numFmtId="0" fontId="8" fillId="7" borderId="103" xfId="0" applyFont="1" applyFill="1" applyBorder="1" applyAlignment="1">
      <alignment horizontal="center" vertical="center"/>
    </xf>
    <xf numFmtId="3" fontId="15" fillId="0" borderId="31" xfId="0" applyNumberFormat="1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horizontal="center" vertical="center"/>
    </xf>
    <xf numFmtId="0" fontId="14" fillId="7" borderId="104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/>
    </xf>
    <xf numFmtId="3" fontId="15" fillId="6" borderId="105" xfId="0" applyNumberFormat="1" applyFont="1" applyFill="1" applyBorder="1" applyAlignment="1">
      <alignment horizontal="center" vertical="center"/>
    </xf>
    <xf numFmtId="3" fontId="15" fillId="6" borderId="106" xfId="0" applyNumberFormat="1" applyFont="1" applyFill="1" applyBorder="1" applyAlignment="1">
      <alignment horizontal="center" vertical="center"/>
    </xf>
    <xf numFmtId="3" fontId="15" fillId="6" borderId="107" xfId="0" applyNumberFormat="1" applyFont="1" applyFill="1" applyBorder="1" applyAlignment="1">
      <alignment horizontal="center" vertical="center"/>
    </xf>
    <xf numFmtId="3" fontId="15" fillId="9" borderId="108" xfId="0" applyNumberFormat="1" applyFont="1" applyFill="1" applyBorder="1" applyAlignment="1">
      <alignment horizontal="center" vertical="center"/>
    </xf>
    <xf numFmtId="3" fontId="15" fillId="9" borderId="109" xfId="0" applyNumberFormat="1" applyFont="1" applyFill="1" applyBorder="1" applyAlignment="1">
      <alignment horizontal="center" vertical="center"/>
    </xf>
    <xf numFmtId="3" fontId="38" fillId="10" borderId="31" xfId="0" applyNumberFormat="1" applyFont="1" applyFill="1" applyBorder="1" applyAlignment="1">
      <alignment horizontal="center" vertical="center"/>
    </xf>
    <xf numFmtId="3" fontId="38" fillId="10" borderId="15" xfId="0" applyNumberFormat="1" applyFont="1" applyFill="1" applyBorder="1" applyAlignment="1">
      <alignment horizontal="center" vertical="center"/>
    </xf>
    <xf numFmtId="3" fontId="15" fillId="0" borderId="105" xfId="0" applyNumberFormat="1" applyFont="1" applyFill="1" applyBorder="1" applyAlignment="1">
      <alignment horizontal="center" vertical="center"/>
    </xf>
    <xf numFmtId="3" fontId="15" fillId="0" borderId="107" xfId="0" applyNumberFormat="1" applyFont="1" applyFill="1" applyBorder="1" applyAlignment="1">
      <alignment horizontal="center" vertical="center"/>
    </xf>
    <xf numFmtId="3" fontId="15" fillId="9" borderId="31" xfId="0" applyNumberFormat="1" applyFont="1" applyFill="1" applyBorder="1" applyAlignment="1">
      <alignment horizontal="center" vertical="center"/>
    </xf>
    <xf numFmtId="3" fontId="15" fillId="9" borderId="15" xfId="0" applyNumberFormat="1" applyFont="1" applyFill="1" applyBorder="1" applyAlignment="1">
      <alignment horizontal="center" vertical="center"/>
    </xf>
    <xf numFmtId="3" fontId="3" fillId="7" borderId="110" xfId="0" applyNumberFormat="1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center" vertical="center"/>
    </xf>
    <xf numFmtId="3" fontId="6" fillId="0" borderId="39" xfId="0" applyNumberFormat="1" applyFont="1" applyFill="1" applyBorder="1" applyAlignment="1">
      <alignment horizontal="center" vertical="center"/>
    </xf>
    <xf numFmtId="3" fontId="15" fillId="7" borderId="111" xfId="0" applyNumberFormat="1" applyFont="1" applyFill="1" applyBorder="1" applyAlignment="1">
      <alignment horizontal="center" vertical="center"/>
    </xf>
    <xf numFmtId="3" fontId="15" fillId="7" borderId="104" xfId="0" applyNumberFormat="1" applyFont="1" applyFill="1" applyBorder="1" applyAlignment="1">
      <alignment horizontal="center" vertical="center"/>
    </xf>
    <xf numFmtId="3" fontId="15" fillId="7" borderId="17" xfId="0" applyNumberFormat="1" applyFont="1" applyFill="1" applyBorder="1" applyAlignment="1">
      <alignment horizontal="center" vertical="center"/>
    </xf>
    <xf numFmtId="3" fontId="5" fillId="0" borderId="93" xfId="0" applyNumberFormat="1" applyFont="1" applyFill="1" applyBorder="1" applyAlignment="1">
      <alignment horizontal="center" vertical="center"/>
    </xf>
    <xf numFmtId="3" fontId="5" fillId="0" borderId="94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0" fontId="20" fillId="7" borderId="93" xfId="0" applyFont="1" applyFill="1" applyBorder="1" applyAlignment="1">
      <alignment horizontal="center" vertical="center" wrapText="1"/>
    </xf>
    <xf numFmtId="0" fontId="20" fillId="7" borderId="42" xfId="0" applyFont="1" applyFill="1" applyBorder="1" applyAlignment="1">
      <alignment horizontal="center" vertical="center" wrapText="1"/>
    </xf>
    <xf numFmtId="3" fontId="6" fillId="7" borderId="39" xfId="0" applyNumberFormat="1" applyFont="1" applyFill="1" applyBorder="1" applyAlignment="1">
      <alignment horizontal="center" vertical="center"/>
    </xf>
    <xf numFmtId="3" fontId="15" fillId="8" borderId="93" xfId="0" applyNumberFormat="1" applyFont="1" applyFill="1" applyBorder="1" applyAlignment="1">
      <alignment horizontal="center" vertical="center"/>
    </xf>
    <xf numFmtId="3" fontId="15" fillId="8" borderId="94" xfId="0" applyNumberFormat="1" applyFont="1" applyFill="1" applyBorder="1" applyAlignment="1">
      <alignment horizontal="center" vertical="center"/>
    </xf>
    <xf numFmtId="3" fontId="15" fillId="8" borderId="41" xfId="0" applyNumberFormat="1" applyFont="1" applyFill="1" applyBorder="1" applyAlignment="1">
      <alignment horizontal="center" vertical="center"/>
    </xf>
    <xf numFmtId="3" fontId="15" fillId="9" borderId="93" xfId="0" applyNumberFormat="1" applyFont="1" applyFill="1" applyBorder="1" applyAlignment="1">
      <alignment horizontal="center" vertical="center"/>
    </xf>
    <xf numFmtId="3" fontId="15" fillId="9" borderId="94" xfId="0" applyNumberFormat="1" applyFont="1" applyFill="1" applyBorder="1" applyAlignment="1">
      <alignment horizontal="center" vertical="center"/>
    </xf>
    <xf numFmtId="3" fontId="15" fillId="9" borderId="41" xfId="0" applyNumberFormat="1" applyFont="1" applyFill="1" applyBorder="1" applyAlignment="1">
      <alignment horizontal="center" vertical="center"/>
    </xf>
    <xf numFmtId="0" fontId="20" fillId="8" borderId="93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31" fillId="9" borderId="22" xfId="0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0" fontId="21" fillId="0" borderId="53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</cellXfs>
  <cellStyles count="4">
    <cellStyle name="Comma" xfId="1" builtinId="3"/>
    <cellStyle name="Normal 2" xfId="2" xr:uid="{00000000-0005-0000-0000-000002000000}"/>
    <cellStyle name="Percent" xfId="3" builtinId="5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405086</xdr:colOff>
      <xdr:row>9</xdr:row>
      <xdr:rowOff>131380</xdr:rowOff>
    </xdr:from>
    <xdr:to>
      <xdr:col>27</xdr:col>
      <xdr:colOff>613103</xdr:colOff>
      <xdr:row>9</xdr:row>
      <xdr:rowOff>284655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8155B0F-11AD-43E6-93DB-20BEAC48ECCE}"/>
            </a:ext>
          </a:extLst>
        </xdr:cNvPr>
        <xdr:cNvSpPr txBox="1"/>
      </xdr:nvSpPr>
      <xdr:spPr>
        <a:xfrm>
          <a:off x="10027920001" y="4346466"/>
          <a:ext cx="821120" cy="153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100"/>
            <a:t>تم احتساب موازنة المصاريف التقديرية للبرامج والأنشطة على الخطة الاستراتيجية المعدة من قبل الشيخ عبدالعزيز الشومر بالإضافة الى 659820مقر توارن وزعت بحسب نصيب كل مركز من نسب مصاريف 2023</a:t>
          </a:r>
        </a:p>
        <a:p>
          <a:pPr algn="r" rtl="1"/>
          <a:r>
            <a:rPr lang="ar-SA" sz="1100"/>
            <a:t>ايجار مقر حي الديرة اضيف الى الجولة</a:t>
          </a:r>
          <a:r>
            <a:rPr lang="ar-SA" sz="1100" baseline="0"/>
            <a:t> الثقافية 34500</a:t>
          </a:r>
        </a:p>
        <a:p>
          <a:pPr algn="r" rtl="1"/>
          <a:r>
            <a:rPr lang="ar-SA" sz="1100" baseline="0"/>
            <a:t>45000 ايجار المقر الرئيسي حمل على المصاريف الادارية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AppData/AppData/Local/Temp/Rar$DIa0.965/&#1605;&#1608;&#1575;&#1586;&#1606;&#1577;%202016/&#1605;&#1585;&#1601;&#1602;&#1575;&#1578;%20&#1582;&#1591;&#1575;&#1576;%20&#1575;&#1604;&#1605;&#1608;&#1575;&#1586;&#1606;&#1577;/&#1575;&#1604;&#1575;&#1581;&#1578;&#1610;&#1575;&#1580;%20&#1575;&#1604;&#1608;&#1592;&#1610;&#1601;&#1610;.x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14"/>
  <sheetViews>
    <sheetView rightToLeft="1" workbookViewId="0">
      <selection activeCell="A9" sqref="A9:T9"/>
    </sheetView>
  </sheetViews>
  <sheetFormatPr defaultColWidth="7.85546875" defaultRowHeight="12.75"/>
  <cols>
    <col min="1" max="1" width="7.85546875" style="1"/>
    <col min="2" max="9" width="11" style="1" customWidth="1"/>
    <col min="10" max="16384" width="7.85546875" style="1"/>
  </cols>
  <sheetData>
    <row r="5" spans="1:20">
      <c r="F5" s="34"/>
    </row>
    <row r="7" spans="1:20" ht="35.25">
      <c r="A7" s="216" t="s">
        <v>117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</row>
    <row r="8" spans="1:20" ht="24.75" customHeight="1">
      <c r="A8" s="134"/>
      <c r="B8" s="214"/>
      <c r="C8" s="214"/>
      <c r="D8" s="214"/>
      <c r="E8" s="214"/>
      <c r="F8" s="214"/>
      <c r="G8" s="214"/>
      <c r="H8" s="214"/>
      <c r="I8" s="214"/>
      <c r="J8" s="134"/>
      <c r="K8" s="134"/>
      <c r="L8" s="134"/>
      <c r="M8" s="134"/>
    </row>
    <row r="9" spans="1:20" ht="35.25">
      <c r="A9" s="217" t="s">
        <v>72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</row>
    <row r="10" spans="1:20" ht="18" customHeight="1">
      <c r="A10" s="134"/>
      <c r="B10" s="215"/>
      <c r="C10" s="215"/>
      <c r="D10" s="215"/>
      <c r="E10" s="215"/>
      <c r="F10" s="215"/>
      <c r="G10" s="215"/>
      <c r="H10" s="215"/>
      <c r="I10" s="215"/>
      <c r="J10" s="134"/>
      <c r="K10" s="134"/>
      <c r="L10" s="134"/>
      <c r="M10" s="134"/>
    </row>
    <row r="11" spans="1:20" ht="35.25">
      <c r="A11" s="218" t="s">
        <v>116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</row>
    <row r="12" spans="1:20" ht="35.25">
      <c r="B12" s="213"/>
      <c r="C12" s="213"/>
      <c r="D12" s="213"/>
      <c r="E12" s="213"/>
      <c r="F12" s="213"/>
      <c r="G12" s="213"/>
      <c r="H12" s="213"/>
      <c r="I12" s="213"/>
    </row>
    <row r="13" spans="1:20" ht="35.25">
      <c r="A13" s="213"/>
      <c r="B13" s="213"/>
      <c r="C13" s="213"/>
      <c r="D13" s="213"/>
      <c r="E13" s="213"/>
      <c r="F13" s="213"/>
      <c r="G13" s="213"/>
      <c r="H13" s="213"/>
      <c r="I13" s="2"/>
    </row>
    <row r="14" spans="1:20" ht="25.5" customHeight="1"/>
  </sheetData>
  <mergeCells count="7">
    <mergeCell ref="B12:I12"/>
    <mergeCell ref="A13:H13"/>
    <mergeCell ref="B8:I8"/>
    <mergeCell ref="B10:I10"/>
    <mergeCell ref="A7:T7"/>
    <mergeCell ref="A9:T9"/>
    <mergeCell ref="A11:T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"/>
  <sheetViews>
    <sheetView rightToLeft="1" workbookViewId="0">
      <selection activeCell="B10" sqref="B10:G10"/>
    </sheetView>
  </sheetViews>
  <sheetFormatPr defaultColWidth="9.140625" defaultRowHeight="12.75"/>
  <cols>
    <col min="1" max="1" width="5.7109375" style="1" customWidth="1"/>
    <col min="2" max="6" width="9.140625" style="1"/>
    <col min="7" max="7" width="9.85546875" style="1" customWidth="1"/>
    <col min="8" max="14" width="9.140625" style="1"/>
    <col min="15" max="15" width="5.7109375" style="1" customWidth="1"/>
    <col min="16" max="16384" width="9.140625" style="1"/>
  </cols>
  <sheetData>
    <row r="1" spans="1:15">
      <c r="A1" s="3"/>
      <c r="N1" s="7"/>
      <c r="O1" s="4"/>
    </row>
    <row r="2" spans="1:15" ht="13.5" thickBot="1">
      <c r="A2" s="3"/>
      <c r="N2" s="7"/>
      <c r="O2" s="4"/>
    </row>
    <row r="3" spans="1:15" ht="21.75" thickTop="1" thickBot="1">
      <c r="A3" s="3"/>
      <c r="C3" s="36"/>
      <c r="D3" s="244" t="s">
        <v>29</v>
      </c>
      <c r="E3" s="245"/>
      <c r="F3" s="245"/>
      <c r="G3" s="245"/>
      <c r="H3" s="245"/>
      <c r="I3" s="245"/>
      <c r="J3" s="245"/>
      <c r="K3" s="245"/>
      <c r="L3" s="246"/>
      <c r="M3" s="37"/>
      <c r="N3" s="37"/>
      <c r="O3" s="4"/>
    </row>
    <row r="4" spans="1:15" ht="14.25" thickTop="1" thickBot="1">
      <c r="A4" s="3"/>
      <c r="N4" s="7"/>
      <c r="O4" s="4"/>
    </row>
    <row r="5" spans="1:15" ht="30" customHeight="1" thickBot="1">
      <c r="A5" s="3"/>
      <c r="B5" s="250" t="s">
        <v>3</v>
      </c>
      <c r="C5" s="251"/>
      <c r="D5" s="251"/>
      <c r="E5" s="251"/>
      <c r="F5" s="251"/>
      <c r="G5" s="252"/>
      <c r="H5" s="250" t="s">
        <v>4</v>
      </c>
      <c r="I5" s="251"/>
      <c r="J5" s="251"/>
      <c r="K5" s="251"/>
      <c r="L5" s="251"/>
      <c r="M5" s="251"/>
      <c r="N5" s="252"/>
      <c r="O5" s="4"/>
    </row>
    <row r="6" spans="1:15" ht="35.1" customHeight="1">
      <c r="A6" s="3"/>
      <c r="B6" s="253" t="s">
        <v>39</v>
      </c>
      <c r="C6" s="254"/>
      <c r="D6" s="254"/>
      <c r="E6" s="254"/>
      <c r="F6" s="254"/>
      <c r="G6" s="255"/>
      <c r="H6" s="253" t="s">
        <v>11</v>
      </c>
      <c r="I6" s="256"/>
      <c r="J6" s="256"/>
      <c r="K6" s="256"/>
      <c r="L6" s="256"/>
      <c r="M6" s="256"/>
      <c r="N6" s="257"/>
      <c r="O6" s="4"/>
    </row>
    <row r="7" spans="1:15" ht="20.100000000000001" customHeight="1" thickBot="1">
      <c r="A7" s="3"/>
      <c r="B7" s="228" t="s">
        <v>53</v>
      </c>
      <c r="C7" s="229"/>
      <c r="D7" s="229"/>
      <c r="E7" s="229"/>
      <c r="F7" s="229"/>
      <c r="G7" s="230"/>
      <c r="H7" s="228" t="s">
        <v>12</v>
      </c>
      <c r="I7" s="229"/>
      <c r="J7" s="229"/>
      <c r="K7" s="229"/>
      <c r="L7" s="229"/>
      <c r="M7" s="229"/>
      <c r="N7" s="230"/>
      <c r="O7" s="4"/>
    </row>
    <row r="8" spans="1:15" ht="20.100000000000001" customHeight="1" thickTop="1">
      <c r="A8" s="235" t="s">
        <v>10</v>
      </c>
      <c r="B8" s="228" t="s">
        <v>6</v>
      </c>
      <c r="C8" s="238"/>
      <c r="D8" s="238"/>
      <c r="E8" s="238"/>
      <c r="F8" s="238"/>
      <c r="G8" s="239"/>
      <c r="H8" s="240" t="s">
        <v>13</v>
      </c>
      <c r="I8" s="241"/>
      <c r="J8" s="241"/>
      <c r="K8" s="241"/>
      <c r="L8" s="241"/>
      <c r="M8" s="241"/>
      <c r="N8" s="242"/>
      <c r="O8" s="4"/>
    </row>
    <row r="9" spans="1:15" ht="35.1" customHeight="1">
      <c r="A9" s="236"/>
      <c r="B9" s="228" t="s">
        <v>5</v>
      </c>
      <c r="C9" s="238"/>
      <c r="D9" s="238"/>
      <c r="E9" s="238"/>
      <c r="F9" s="238"/>
      <c r="G9" s="239"/>
      <c r="H9" s="258" t="s">
        <v>14</v>
      </c>
      <c r="I9" s="259"/>
      <c r="J9" s="259"/>
      <c r="K9" s="259"/>
      <c r="L9" s="259"/>
      <c r="M9" s="259"/>
      <c r="N9" s="260"/>
      <c r="O9" s="4"/>
    </row>
    <row r="10" spans="1:15" ht="35.1" customHeight="1">
      <c r="A10" s="236"/>
      <c r="B10" s="228" t="s">
        <v>7</v>
      </c>
      <c r="C10" s="238"/>
      <c r="D10" s="238"/>
      <c r="E10" s="238"/>
      <c r="F10" s="238"/>
      <c r="G10" s="239"/>
      <c r="H10" s="247" t="s">
        <v>15</v>
      </c>
      <c r="I10" s="248"/>
      <c r="J10" s="248"/>
      <c r="K10" s="248"/>
      <c r="L10" s="248"/>
      <c r="M10" s="248"/>
      <c r="N10" s="249"/>
      <c r="O10" s="4"/>
    </row>
    <row r="11" spans="1:15" ht="20.100000000000001" customHeight="1">
      <c r="A11" s="236"/>
      <c r="B11" s="228" t="s">
        <v>8</v>
      </c>
      <c r="C11" s="238"/>
      <c r="D11" s="238"/>
      <c r="E11" s="238"/>
      <c r="F11" s="238"/>
      <c r="G11" s="239"/>
      <c r="H11" s="228" t="s">
        <v>16</v>
      </c>
      <c r="I11" s="229"/>
      <c r="J11" s="229"/>
      <c r="K11" s="229"/>
      <c r="L11" s="229"/>
      <c r="M11" s="229"/>
      <c r="N11" s="230"/>
      <c r="O11" s="4"/>
    </row>
    <row r="12" spans="1:15" ht="20.100000000000001" customHeight="1" thickBot="1">
      <c r="A12" s="237"/>
      <c r="B12" s="228" t="s">
        <v>9</v>
      </c>
      <c r="C12" s="238"/>
      <c r="D12" s="238"/>
      <c r="E12" s="238"/>
      <c r="F12" s="238"/>
      <c r="G12" s="239"/>
      <c r="H12" s="228" t="s">
        <v>28</v>
      </c>
      <c r="I12" s="229"/>
      <c r="J12" s="229"/>
      <c r="K12" s="243"/>
      <c r="L12" s="243"/>
      <c r="M12" s="243"/>
      <c r="N12" s="243"/>
      <c r="O12" s="4"/>
    </row>
    <row r="13" spans="1:15" ht="55.5" customHeight="1" thickTop="1">
      <c r="A13" s="3"/>
      <c r="B13" s="261" t="s">
        <v>30</v>
      </c>
      <c r="C13" s="262"/>
      <c r="D13" s="262"/>
      <c r="E13" s="262"/>
      <c r="F13" s="262"/>
      <c r="G13" s="263"/>
      <c r="H13" s="261" t="s">
        <v>31</v>
      </c>
      <c r="I13" s="262"/>
      <c r="J13" s="262"/>
      <c r="K13" s="262"/>
      <c r="L13" s="262"/>
      <c r="M13" s="262"/>
      <c r="N13" s="263"/>
      <c r="O13" s="4"/>
    </row>
    <row r="14" spans="1:15" ht="20.100000000000001" customHeight="1">
      <c r="A14" s="3"/>
      <c r="B14" s="228" t="s">
        <v>32</v>
      </c>
      <c r="C14" s="229"/>
      <c r="D14" s="229"/>
      <c r="E14" s="229"/>
      <c r="F14" s="229"/>
      <c r="G14" s="230"/>
      <c r="H14" s="222"/>
      <c r="I14" s="223"/>
      <c r="J14" s="223"/>
      <c r="K14" s="223"/>
      <c r="L14" s="223"/>
      <c r="M14" s="223"/>
      <c r="N14" s="224"/>
      <c r="O14" s="4"/>
    </row>
    <row r="15" spans="1:15" ht="20.100000000000001" customHeight="1">
      <c r="A15" s="3"/>
      <c r="B15" s="228" t="s">
        <v>33</v>
      </c>
      <c r="C15" s="229"/>
      <c r="D15" s="229"/>
      <c r="E15" s="229"/>
      <c r="F15" s="229"/>
      <c r="G15" s="230"/>
      <c r="H15" s="222"/>
      <c r="I15" s="223"/>
      <c r="J15" s="223"/>
      <c r="K15" s="223"/>
      <c r="L15" s="223"/>
      <c r="M15" s="223"/>
      <c r="N15" s="224"/>
      <c r="O15" s="4"/>
    </row>
    <row r="16" spans="1:15" ht="20.100000000000001" customHeight="1">
      <c r="A16" s="3"/>
      <c r="B16" s="228" t="s">
        <v>34</v>
      </c>
      <c r="C16" s="229"/>
      <c r="D16" s="229"/>
      <c r="E16" s="229"/>
      <c r="F16" s="229"/>
      <c r="G16" s="230"/>
      <c r="H16" s="222"/>
      <c r="I16" s="223"/>
      <c r="J16" s="223"/>
      <c r="K16" s="223"/>
      <c r="L16" s="223"/>
      <c r="M16" s="223"/>
      <c r="N16" s="224"/>
      <c r="O16" s="4"/>
    </row>
    <row r="17" spans="1:15" ht="20.100000000000001" customHeight="1" thickBot="1">
      <c r="A17" s="3"/>
      <c r="B17" s="219" t="s">
        <v>35</v>
      </c>
      <c r="C17" s="220"/>
      <c r="D17" s="220"/>
      <c r="E17" s="220"/>
      <c r="F17" s="220"/>
      <c r="G17" s="221"/>
      <c r="H17" s="225"/>
      <c r="I17" s="226"/>
      <c r="J17" s="226"/>
      <c r="K17" s="226"/>
      <c r="L17" s="226"/>
      <c r="M17" s="226"/>
      <c r="N17" s="227"/>
      <c r="O17" s="4"/>
    </row>
    <row r="18" spans="1:15" s="13" customFormat="1" ht="20.100000000000001" customHeight="1">
      <c r="A18" s="12"/>
      <c r="B18" s="16" t="s">
        <v>10</v>
      </c>
      <c r="C18" s="17"/>
      <c r="D18" s="17"/>
      <c r="E18" s="17"/>
      <c r="N18" s="14"/>
      <c r="O18" s="15"/>
    </row>
    <row r="19" spans="1:15" s="13" customFormat="1" ht="21.75">
      <c r="A19" s="12"/>
      <c r="B19" s="17" t="s">
        <v>17</v>
      </c>
      <c r="C19" s="17"/>
      <c r="D19" s="17"/>
      <c r="E19" s="17"/>
      <c r="N19" s="14"/>
      <c r="O19" s="15"/>
    </row>
    <row r="20" spans="1:15" ht="21.75">
      <c r="A20" s="3"/>
      <c r="B20" s="8"/>
      <c r="C20" s="231" t="s">
        <v>0</v>
      </c>
      <c r="D20" s="231"/>
      <c r="E20" s="231"/>
      <c r="F20" s="231"/>
      <c r="G20" s="231" t="s">
        <v>2</v>
      </c>
      <c r="H20" s="231"/>
      <c r="I20" s="231"/>
      <c r="J20" s="231"/>
      <c r="K20" s="231"/>
      <c r="L20" s="231"/>
      <c r="M20" s="231"/>
      <c r="N20" s="8"/>
      <c r="O20" s="4"/>
    </row>
    <row r="21" spans="1:15" ht="20.100000000000001" customHeight="1">
      <c r="A21" s="3"/>
      <c r="B21" s="8"/>
      <c r="C21" s="231" t="s">
        <v>54</v>
      </c>
      <c r="D21" s="231"/>
      <c r="E21" s="231"/>
      <c r="F21" s="231"/>
      <c r="G21" s="231"/>
      <c r="H21" s="231"/>
      <c r="I21" s="231"/>
      <c r="J21" s="231"/>
      <c r="K21" s="234"/>
      <c r="L21" s="234"/>
      <c r="M21" s="234"/>
      <c r="N21" s="8"/>
      <c r="O21" s="4"/>
    </row>
    <row r="22" spans="1:15" ht="20.100000000000001" customHeight="1">
      <c r="A22" s="3"/>
      <c r="B22" s="8"/>
      <c r="C22" s="231" t="s">
        <v>1</v>
      </c>
      <c r="D22" s="231"/>
      <c r="E22" s="231"/>
      <c r="F22" s="231"/>
      <c r="G22" s="231" t="s">
        <v>55</v>
      </c>
      <c r="H22" s="231"/>
      <c r="I22" s="231"/>
      <c r="J22" s="231"/>
      <c r="K22" s="232"/>
      <c r="L22" s="233"/>
      <c r="M22" s="233"/>
      <c r="N22" s="8"/>
      <c r="O22" s="4"/>
    </row>
    <row r="23" spans="1:15" ht="20.100000000000001" customHeight="1" thickBo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1:15" ht="13.5" thickTop="1"/>
  </sheetData>
  <mergeCells count="38">
    <mergeCell ref="D3:L3"/>
    <mergeCell ref="H10:N10"/>
    <mergeCell ref="H11:N11"/>
    <mergeCell ref="C20:F20"/>
    <mergeCell ref="G20:J20"/>
    <mergeCell ref="K20:M20"/>
    <mergeCell ref="B5:G5"/>
    <mergeCell ref="H5:N5"/>
    <mergeCell ref="B6:G6"/>
    <mergeCell ref="H6:N6"/>
    <mergeCell ref="B7:G7"/>
    <mergeCell ref="H7:N7"/>
    <mergeCell ref="H16:N16"/>
    <mergeCell ref="H9:N9"/>
    <mergeCell ref="B13:G13"/>
    <mergeCell ref="H13:N13"/>
    <mergeCell ref="A8:A12"/>
    <mergeCell ref="B8:G8"/>
    <mergeCell ref="H8:N8"/>
    <mergeCell ref="K12:N12"/>
    <mergeCell ref="H12:J12"/>
    <mergeCell ref="B12:G12"/>
    <mergeCell ref="B9:G9"/>
    <mergeCell ref="B10:G10"/>
    <mergeCell ref="B11:G11"/>
    <mergeCell ref="C22:F22"/>
    <mergeCell ref="G22:J22"/>
    <mergeCell ref="K22:M22"/>
    <mergeCell ref="C21:F21"/>
    <mergeCell ref="G21:J21"/>
    <mergeCell ref="K21:M21"/>
    <mergeCell ref="B17:G17"/>
    <mergeCell ref="H14:N14"/>
    <mergeCell ref="H15:N15"/>
    <mergeCell ref="H17:N17"/>
    <mergeCell ref="B14:G14"/>
    <mergeCell ref="B15:G15"/>
    <mergeCell ref="B16:G16"/>
  </mergeCells>
  <phoneticPr fontId="5" type="noConversion"/>
  <hyperlinks>
    <hyperlink ref="K12:N12" r:id="rId1" display="إضغط هنا " xr:uid="{00000000-0004-0000-0200-000000000000}"/>
  </hyperlinks>
  <printOptions horizontalCentered="1"/>
  <pageMargins left="0.19685039370078741" right="0.19685039370078741" top="0.19685039370078741" bottom="0.15748031496062992" header="0.15748031496062992" footer="0.19685039370078741"/>
  <pageSetup paperSize="9" scale="10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7"/>
  <sheetViews>
    <sheetView rightToLeft="1" workbookViewId="0">
      <selection activeCell="E5" sqref="E5:F17"/>
    </sheetView>
  </sheetViews>
  <sheetFormatPr defaultColWidth="9.140625" defaultRowHeight="12.75"/>
  <cols>
    <col min="1" max="1" width="1.7109375" style="13" customWidth="1"/>
    <col min="2" max="6" width="9.140625" style="13"/>
    <col min="7" max="7" width="7" style="39" customWidth="1"/>
    <col min="8" max="16384" width="9.140625" style="13"/>
  </cols>
  <sheetData>
    <row r="1" spans="1:20" ht="33.75" thickBot="1">
      <c r="A1" s="265" t="s">
        <v>71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</row>
    <row r="2" spans="1:20" ht="23.25" thickTop="1" thickBot="1">
      <c r="A2" s="12"/>
      <c r="B2" s="268" t="s">
        <v>56</v>
      </c>
      <c r="C2" s="269"/>
      <c r="D2" s="270"/>
      <c r="E2" s="271" t="s">
        <v>23</v>
      </c>
      <c r="F2" s="272"/>
      <c r="G2" s="288" t="s">
        <v>65</v>
      </c>
      <c r="H2" s="275" t="s">
        <v>57</v>
      </c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7"/>
      <c r="T2" s="278"/>
    </row>
    <row r="3" spans="1:20" ht="22.5" thickTop="1">
      <c r="A3" s="12"/>
      <c r="B3" s="23" t="s">
        <v>19</v>
      </c>
      <c r="C3" s="24" t="s">
        <v>20</v>
      </c>
      <c r="D3" s="25" t="s">
        <v>21</v>
      </c>
      <c r="E3" s="273"/>
      <c r="F3" s="274"/>
      <c r="G3" s="289"/>
      <c r="H3" s="76" t="s">
        <v>18</v>
      </c>
      <c r="I3" s="73" t="s">
        <v>18</v>
      </c>
      <c r="J3" s="73" t="s">
        <v>18</v>
      </c>
      <c r="K3" s="73" t="s">
        <v>18</v>
      </c>
      <c r="L3" s="73" t="s">
        <v>18</v>
      </c>
      <c r="M3" s="73" t="s">
        <v>18</v>
      </c>
      <c r="N3" s="73" t="s">
        <v>18</v>
      </c>
      <c r="O3" s="73" t="s">
        <v>18</v>
      </c>
      <c r="P3" s="73" t="s">
        <v>18</v>
      </c>
      <c r="Q3" s="73" t="s">
        <v>18</v>
      </c>
      <c r="R3" s="73" t="s">
        <v>18</v>
      </c>
      <c r="S3" s="73" t="s">
        <v>25</v>
      </c>
      <c r="T3" s="279" t="s">
        <v>26</v>
      </c>
    </row>
    <row r="4" spans="1:20" ht="22.5" customHeight="1" thickBot="1">
      <c r="A4" s="12"/>
      <c r="B4" s="26">
        <v>2016</v>
      </c>
      <c r="C4" s="27">
        <v>2016</v>
      </c>
      <c r="D4" s="28" t="s">
        <v>22</v>
      </c>
      <c r="E4" s="273"/>
      <c r="F4" s="274"/>
      <c r="G4" s="290"/>
      <c r="H4" s="77">
        <v>1</v>
      </c>
      <c r="I4" s="74">
        <v>2</v>
      </c>
      <c r="J4" s="74">
        <v>3</v>
      </c>
      <c r="K4" s="74">
        <v>4</v>
      </c>
      <c r="L4" s="74">
        <v>5</v>
      </c>
      <c r="M4" s="74">
        <v>6</v>
      </c>
      <c r="N4" s="74">
        <v>7</v>
      </c>
      <c r="O4" s="74">
        <v>8</v>
      </c>
      <c r="P4" s="74">
        <v>9</v>
      </c>
      <c r="Q4" s="74">
        <v>10</v>
      </c>
      <c r="R4" s="74">
        <v>11</v>
      </c>
      <c r="S4" s="74">
        <v>12</v>
      </c>
      <c r="T4" s="279"/>
    </row>
    <row r="5" spans="1:20" ht="20.100000000000001" customHeight="1" thickTop="1">
      <c r="A5" s="12"/>
      <c r="B5" s="45"/>
      <c r="C5" s="46"/>
      <c r="D5" s="47"/>
      <c r="E5" s="280" t="s">
        <v>36</v>
      </c>
      <c r="F5" s="281"/>
      <c r="G5" s="82">
        <v>1</v>
      </c>
      <c r="H5" s="78"/>
      <c r="I5" s="68"/>
      <c r="J5" s="68">
        <v>75000</v>
      </c>
      <c r="K5" s="68"/>
      <c r="L5" s="68"/>
      <c r="M5" s="68"/>
      <c r="N5" s="68"/>
      <c r="O5" s="68"/>
      <c r="P5" s="68">
        <v>75000</v>
      </c>
      <c r="Q5" s="68"/>
      <c r="R5" s="68"/>
      <c r="S5" s="68"/>
      <c r="T5" s="68">
        <f>SUM(H5:S5)</f>
        <v>150000</v>
      </c>
    </row>
    <row r="6" spans="1:20" ht="20.100000000000001" customHeight="1">
      <c r="A6" s="12"/>
      <c r="B6" s="48"/>
      <c r="C6" s="49"/>
      <c r="D6" s="50"/>
      <c r="E6" s="280" t="s">
        <v>40</v>
      </c>
      <c r="F6" s="281"/>
      <c r="G6" s="82">
        <v>2</v>
      </c>
      <c r="H6" s="78">
        <v>24000</v>
      </c>
      <c r="I6" s="68"/>
      <c r="J6" s="68"/>
      <c r="K6" s="68"/>
      <c r="L6" s="68"/>
      <c r="M6" s="68"/>
      <c r="N6" s="68">
        <v>24000</v>
      </c>
      <c r="O6" s="68"/>
      <c r="P6" s="68"/>
      <c r="Q6" s="68"/>
      <c r="R6" s="68"/>
      <c r="S6" s="68"/>
      <c r="T6" s="68">
        <f t="shared" ref="T6:T17" si="0">SUM(H6:S6)</f>
        <v>48000</v>
      </c>
    </row>
    <row r="7" spans="1:20" s="63" customFormat="1" ht="20.100000000000001" customHeight="1">
      <c r="A7" s="62"/>
      <c r="B7" s="49"/>
      <c r="C7" s="50"/>
      <c r="D7" s="49"/>
      <c r="E7" s="280" t="s">
        <v>41</v>
      </c>
      <c r="F7" s="281"/>
      <c r="G7" s="82">
        <v>3</v>
      </c>
      <c r="H7" s="78"/>
      <c r="I7" s="68">
        <v>118061</v>
      </c>
      <c r="J7" s="68"/>
      <c r="K7" s="68">
        <v>29545.5</v>
      </c>
      <c r="L7" s="68"/>
      <c r="M7" s="68"/>
      <c r="N7" s="68">
        <v>40370</v>
      </c>
      <c r="O7" s="68"/>
      <c r="P7" s="68"/>
      <c r="Q7" s="68"/>
      <c r="R7" s="68"/>
      <c r="S7" s="68"/>
      <c r="T7" s="68">
        <f t="shared" si="0"/>
        <v>187976.5</v>
      </c>
    </row>
    <row r="8" spans="1:20" ht="20.100000000000001" customHeight="1">
      <c r="A8" s="12"/>
      <c r="B8" s="48"/>
      <c r="C8" s="49"/>
      <c r="D8" s="50"/>
      <c r="E8" s="280" t="s">
        <v>42</v>
      </c>
      <c r="F8" s="281"/>
      <c r="G8" s="82">
        <v>4</v>
      </c>
      <c r="H8" s="78"/>
      <c r="I8" s="68"/>
      <c r="J8" s="68"/>
      <c r="K8" s="68">
        <v>204952</v>
      </c>
      <c r="L8" s="68"/>
      <c r="M8" s="68"/>
      <c r="N8" s="68"/>
      <c r="O8" s="68">
        <v>204546</v>
      </c>
      <c r="P8" s="68"/>
      <c r="Q8" s="68"/>
      <c r="R8" s="68"/>
      <c r="S8" s="68">
        <v>259952</v>
      </c>
      <c r="T8" s="68">
        <f t="shared" si="0"/>
        <v>669450</v>
      </c>
    </row>
    <row r="9" spans="1:20" ht="20.100000000000001" customHeight="1">
      <c r="A9" s="12"/>
      <c r="B9" s="48"/>
      <c r="C9" s="49"/>
      <c r="D9" s="50"/>
      <c r="E9" s="280" t="s">
        <v>43</v>
      </c>
      <c r="F9" s="281"/>
      <c r="G9" s="82">
        <v>5</v>
      </c>
      <c r="H9" s="78"/>
      <c r="I9" s="68"/>
      <c r="J9" s="68"/>
      <c r="K9" s="68"/>
      <c r="L9" s="68"/>
      <c r="M9" s="68"/>
      <c r="N9" s="68"/>
      <c r="O9" s="68"/>
      <c r="P9" s="68"/>
      <c r="Q9" s="68"/>
      <c r="R9" s="68"/>
      <c r="S9" s="68">
        <v>151200</v>
      </c>
      <c r="T9" s="68">
        <f t="shared" si="0"/>
        <v>151200</v>
      </c>
    </row>
    <row r="10" spans="1:20" ht="20.100000000000001" customHeight="1">
      <c r="A10" s="12"/>
      <c r="B10" s="48"/>
      <c r="C10" s="49"/>
      <c r="D10" s="50"/>
      <c r="E10" s="280" t="s">
        <v>44</v>
      </c>
      <c r="F10" s="281"/>
      <c r="G10" s="82"/>
      <c r="H10" s="7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>
        <f t="shared" si="0"/>
        <v>0</v>
      </c>
    </row>
    <row r="11" spans="1:20" ht="20.100000000000001" customHeight="1">
      <c r="A11" s="12"/>
      <c r="B11" s="48"/>
      <c r="C11" s="49"/>
      <c r="D11" s="50"/>
      <c r="E11" s="280" t="s">
        <v>45</v>
      </c>
      <c r="F11" s="281"/>
      <c r="G11" s="82">
        <v>6</v>
      </c>
      <c r="H11" s="78">
        <v>23400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>
        <f t="shared" si="0"/>
        <v>23400</v>
      </c>
    </row>
    <row r="12" spans="1:20" ht="20.100000000000001" customHeight="1">
      <c r="A12" s="12"/>
      <c r="B12" s="48"/>
      <c r="C12" s="49"/>
      <c r="D12" s="50"/>
      <c r="E12" s="280" t="s">
        <v>46</v>
      </c>
      <c r="F12" s="281"/>
      <c r="G12" s="82"/>
      <c r="H12" s="78">
        <v>5000</v>
      </c>
      <c r="I12" s="68"/>
      <c r="J12" s="68"/>
      <c r="K12" s="68"/>
      <c r="L12" s="68">
        <v>5000</v>
      </c>
      <c r="M12" s="68"/>
      <c r="N12" s="68"/>
      <c r="O12" s="68"/>
      <c r="P12" s="68"/>
      <c r="Q12" s="68">
        <v>5000</v>
      </c>
      <c r="R12" s="68"/>
      <c r="S12" s="68"/>
      <c r="T12" s="68">
        <f t="shared" si="0"/>
        <v>15000</v>
      </c>
    </row>
    <row r="13" spans="1:20" ht="20.100000000000001" customHeight="1">
      <c r="A13" s="12"/>
      <c r="B13" s="48"/>
      <c r="C13" s="49"/>
      <c r="D13" s="50"/>
      <c r="E13" s="280" t="s">
        <v>47</v>
      </c>
      <c r="F13" s="281"/>
      <c r="G13" s="82">
        <v>7</v>
      </c>
      <c r="H13" s="78">
        <v>4500</v>
      </c>
      <c r="I13" s="68"/>
      <c r="J13" s="68"/>
      <c r="K13" s="68"/>
      <c r="L13" s="68"/>
      <c r="M13" s="68"/>
      <c r="N13" s="68">
        <v>4500</v>
      </c>
      <c r="O13" s="68"/>
      <c r="P13" s="68"/>
      <c r="Q13" s="68"/>
      <c r="R13" s="68"/>
      <c r="S13" s="68"/>
      <c r="T13" s="68">
        <f t="shared" si="0"/>
        <v>9000</v>
      </c>
    </row>
    <row r="14" spans="1:20" ht="20.100000000000001" customHeight="1">
      <c r="A14" s="12"/>
      <c r="B14" s="48"/>
      <c r="C14" s="49"/>
      <c r="D14" s="50"/>
      <c r="E14" s="280" t="s">
        <v>48</v>
      </c>
      <c r="F14" s="281"/>
      <c r="G14" s="82">
        <v>8</v>
      </c>
      <c r="H14" s="78">
        <v>49264</v>
      </c>
      <c r="I14" s="68"/>
      <c r="J14" s="68"/>
      <c r="K14" s="68">
        <v>49264</v>
      </c>
      <c r="L14" s="68"/>
      <c r="M14" s="68"/>
      <c r="N14" s="68">
        <v>49264</v>
      </c>
      <c r="O14" s="68"/>
      <c r="P14" s="68"/>
      <c r="Q14" s="68">
        <v>49264</v>
      </c>
      <c r="R14" s="68"/>
      <c r="S14" s="68"/>
      <c r="T14" s="68">
        <f t="shared" si="0"/>
        <v>197056</v>
      </c>
    </row>
    <row r="15" spans="1:20" ht="20.100000000000001" customHeight="1">
      <c r="A15" s="12"/>
      <c r="B15" s="48"/>
      <c r="C15" s="49"/>
      <c r="D15" s="50"/>
      <c r="E15" s="280" t="s">
        <v>49</v>
      </c>
      <c r="F15" s="281"/>
      <c r="G15" s="82">
        <v>9</v>
      </c>
      <c r="H15" s="78">
        <v>19705</v>
      </c>
      <c r="I15" s="68"/>
      <c r="J15" s="68"/>
      <c r="K15" s="68">
        <v>19705</v>
      </c>
      <c r="L15" s="68"/>
      <c r="M15" s="68"/>
      <c r="N15" s="68">
        <v>19705</v>
      </c>
      <c r="O15" s="68"/>
      <c r="P15" s="68"/>
      <c r="Q15" s="68">
        <v>19705</v>
      </c>
      <c r="R15" s="68"/>
      <c r="S15" s="68"/>
      <c r="T15" s="68">
        <f t="shared" si="0"/>
        <v>78820</v>
      </c>
    </row>
    <row r="16" spans="1:20" s="61" customFormat="1" ht="20.100000000000001" customHeight="1">
      <c r="A16" s="57"/>
      <c r="B16" s="58"/>
      <c r="C16" s="59"/>
      <c r="D16" s="60"/>
      <c r="E16" s="283" t="s">
        <v>50</v>
      </c>
      <c r="F16" s="284"/>
      <c r="G16" s="83">
        <v>10</v>
      </c>
      <c r="H16" s="78"/>
      <c r="I16" s="68"/>
      <c r="J16" s="68"/>
      <c r="K16" s="68"/>
      <c r="L16" s="68"/>
      <c r="M16" s="68">
        <v>10000</v>
      </c>
      <c r="N16" s="68"/>
      <c r="O16" s="68"/>
      <c r="P16" s="68"/>
      <c r="Q16" s="68"/>
      <c r="R16" s="68"/>
      <c r="S16" s="68"/>
      <c r="T16" s="68">
        <f t="shared" si="0"/>
        <v>10000</v>
      </c>
    </row>
    <row r="17" spans="1:20" s="61" customFormat="1" ht="20.100000000000001" customHeight="1" thickBot="1">
      <c r="A17" s="57"/>
      <c r="B17" s="64"/>
      <c r="C17" s="65"/>
      <c r="D17" s="66"/>
      <c r="E17" s="283" t="s">
        <v>64</v>
      </c>
      <c r="F17" s="284"/>
      <c r="G17" s="83"/>
      <c r="H17" s="78">
        <v>518000</v>
      </c>
      <c r="I17" s="68">
        <v>518000</v>
      </c>
      <c r="J17" s="68">
        <v>518000</v>
      </c>
      <c r="K17" s="68">
        <v>518000</v>
      </c>
      <c r="L17" s="68">
        <v>518000</v>
      </c>
      <c r="M17" s="68">
        <v>518000</v>
      </c>
      <c r="N17" s="68">
        <v>518000</v>
      </c>
      <c r="O17" s="68">
        <v>518000</v>
      </c>
      <c r="P17" s="68">
        <v>518000</v>
      </c>
      <c r="Q17" s="68">
        <v>518000</v>
      </c>
      <c r="R17" s="68">
        <v>518000</v>
      </c>
      <c r="S17" s="68">
        <v>518000</v>
      </c>
      <c r="T17" s="68">
        <f t="shared" si="0"/>
        <v>6216000</v>
      </c>
    </row>
    <row r="18" spans="1:20" s="39" customFormat="1" ht="25.5" customHeight="1" thickTop="1" thickBot="1">
      <c r="A18" s="38"/>
      <c r="B18" s="69">
        <f>SUM(B5:B17)</f>
        <v>0</v>
      </c>
      <c r="C18" s="69">
        <f>SUM(C5:C17)</f>
        <v>0</v>
      </c>
      <c r="D18" s="70"/>
      <c r="E18" s="291" t="s">
        <v>24</v>
      </c>
      <c r="F18" s="292"/>
      <c r="G18" s="80"/>
      <c r="H18" s="79">
        <f t="shared" ref="H18:T18" si="1">SUM(H5:H17)</f>
        <v>643869</v>
      </c>
      <c r="I18" s="75">
        <f t="shared" si="1"/>
        <v>636061</v>
      </c>
      <c r="J18" s="75">
        <f t="shared" si="1"/>
        <v>593000</v>
      </c>
      <c r="K18" s="75">
        <f t="shared" si="1"/>
        <v>821466.5</v>
      </c>
      <c r="L18" s="75">
        <f t="shared" si="1"/>
        <v>523000</v>
      </c>
      <c r="M18" s="75">
        <f t="shared" si="1"/>
        <v>528000</v>
      </c>
      <c r="N18" s="75">
        <f t="shared" si="1"/>
        <v>655839</v>
      </c>
      <c r="O18" s="75">
        <f t="shared" si="1"/>
        <v>722546</v>
      </c>
      <c r="P18" s="75">
        <f t="shared" si="1"/>
        <v>593000</v>
      </c>
      <c r="Q18" s="75">
        <f t="shared" si="1"/>
        <v>591969</v>
      </c>
      <c r="R18" s="75">
        <f t="shared" si="1"/>
        <v>518000</v>
      </c>
      <c r="S18" s="75">
        <f t="shared" si="1"/>
        <v>929152</v>
      </c>
      <c r="T18" s="75">
        <f t="shared" si="1"/>
        <v>7755902.5</v>
      </c>
    </row>
    <row r="19" spans="1:20" ht="13.5" thickTop="1">
      <c r="A19" s="12"/>
      <c r="B19" s="14"/>
      <c r="C19" s="14"/>
      <c r="D19" s="14"/>
      <c r="E19" s="32"/>
      <c r="F19" s="32"/>
      <c r="G19" s="32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</row>
    <row r="20" spans="1:20" s="53" customFormat="1" ht="14.25" customHeight="1">
      <c r="A20" s="55"/>
      <c r="B20" s="39">
        <v>1</v>
      </c>
      <c r="C20" s="285" t="s">
        <v>69</v>
      </c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54"/>
      <c r="Q20" s="54"/>
      <c r="R20" s="54"/>
      <c r="S20" s="54"/>
      <c r="T20" s="56"/>
    </row>
    <row r="21" spans="1:20" s="53" customFormat="1" ht="14.25" customHeight="1">
      <c r="A21" s="55"/>
      <c r="B21" s="39">
        <v>2</v>
      </c>
      <c r="C21" s="285" t="s">
        <v>58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54"/>
      <c r="Q21" s="54"/>
      <c r="R21" s="54"/>
      <c r="S21" s="54"/>
      <c r="T21" s="56"/>
    </row>
    <row r="22" spans="1:20" s="53" customFormat="1" ht="14.25" customHeight="1">
      <c r="A22" s="55"/>
      <c r="B22" s="39">
        <v>3</v>
      </c>
      <c r="C22" s="285" t="s">
        <v>63</v>
      </c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54"/>
      <c r="Q22" s="54"/>
      <c r="R22" s="54"/>
      <c r="S22" s="54"/>
      <c r="T22" s="56"/>
    </row>
    <row r="23" spans="1:20" s="53" customFormat="1" ht="14.25" customHeight="1">
      <c r="A23" s="55"/>
      <c r="B23" s="39">
        <v>4</v>
      </c>
      <c r="C23" s="285" t="s">
        <v>67</v>
      </c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54"/>
      <c r="Q23" s="54"/>
      <c r="R23" s="54"/>
      <c r="S23" s="54"/>
      <c r="T23" s="56"/>
    </row>
    <row r="24" spans="1:20" s="53" customFormat="1" ht="14.25" customHeight="1">
      <c r="A24" s="55"/>
      <c r="B24" s="39">
        <v>5</v>
      </c>
      <c r="C24" s="285" t="s">
        <v>70</v>
      </c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54"/>
      <c r="Q24" s="54"/>
      <c r="R24" s="54"/>
      <c r="S24" s="54"/>
      <c r="T24" s="56"/>
    </row>
    <row r="25" spans="1:20" s="53" customFormat="1" ht="14.25" customHeight="1">
      <c r="A25" s="55"/>
      <c r="B25" s="39">
        <v>6</v>
      </c>
      <c r="C25" s="285" t="s">
        <v>59</v>
      </c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54"/>
      <c r="Q25" s="54"/>
      <c r="R25" s="54"/>
      <c r="S25" s="54"/>
      <c r="T25" s="56"/>
    </row>
    <row r="26" spans="1:20" s="53" customFormat="1" ht="14.25" customHeight="1">
      <c r="A26" s="55"/>
      <c r="B26" s="39">
        <v>7</v>
      </c>
      <c r="C26" s="285" t="s">
        <v>60</v>
      </c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54"/>
      <c r="Q26" s="54"/>
      <c r="R26" s="54"/>
      <c r="S26" s="54"/>
      <c r="T26" s="56"/>
    </row>
    <row r="27" spans="1:20" ht="14.25" customHeight="1">
      <c r="A27" s="12"/>
      <c r="B27" s="39">
        <v>8</v>
      </c>
      <c r="C27" s="285" t="s">
        <v>61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40"/>
      <c r="Q27" s="40"/>
      <c r="R27" s="40"/>
      <c r="S27" s="40"/>
      <c r="T27" s="41"/>
    </row>
    <row r="28" spans="1:20" ht="14.25" customHeight="1">
      <c r="A28" s="12"/>
      <c r="B28" s="39">
        <v>9</v>
      </c>
      <c r="C28" s="285" t="s">
        <v>62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40"/>
      <c r="Q28" s="40"/>
      <c r="R28" s="40"/>
      <c r="S28" s="40"/>
      <c r="T28" s="41"/>
    </row>
    <row r="29" spans="1:20" ht="14.25" customHeight="1">
      <c r="A29" s="12"/>
      <c r="B29" s="39">
        <v>10</v>
      </c>
      <c r="C29" s="285" t="s">
        <v>68</v>
      </c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40"/>
      <c r="Q29" s="40"/>
      <c r="R29" s="40"/>
      <c r="S29" s="40"/>
      <c r="T29" s="41"/>
    </row>
    <row r="30" spans="1:20" ht="14.25" customHeight="1">
      <c r="A30" s="12"/>
      <c r="G30" s="13"/>
      <c r="P30" s="40"/>
      <c r="Q30" s="40"/>
      <c r="R30" s="40"/>
      <c r="S30" s="40"/>
      <c r="T30" s="41"/>
    </row>
    <row r="31" spans="1:20" ht="18.75" customHeight="1">
      <c r="A31" s="12"/>
      <c r="B31" s="14"/>
      <c r="C31" s="14"/>
      <c r="D31" s="264" t="s">
        <v>0</v>
      </c>
      <c r="E31" s="264"/>
      <c r="F31" s="264"/>
      <c r="G31" s="264"/>
      <c r="H31" s="264"/>
      <c r="I31" s="264"/>
      <c r="J31" s="282" t="s">
        <v>2</v>
      </c>
      <c r="K31" s="282"/>
      <c r="L31" s="282"/>
      <c r="M31" s="282"/>
      <c r="N31" s="282"/>
      <c r="O31" s="282"/>
      <c r="P31" s="282"/>
      <c r="Q31" s="14"/>
      <c r="R31" s="14"/>
      <c r="S31" s="14"/>
      <c r="T31" s="15"/>
    </row>
    <row r="32" spans="1:20" ht="18" customHeight="1">
      <c r="A32" s="12"/>
      <c r="B32" s="14"/>
      <c r="C32" s="14"/>
      <c r="D32" s="286" t="s">
        <v>52</v>
      </c>
      <c r="E32" s="286"/>
      <c r="F32" s="286"/>
      <c r="G32" s="286"/>
      <c r="H32" s="286"/>
      <c r="I32" s="286"/>
      <c r="J32" s="231"/>
      <c r="K32" s="231"/>
      <c r="L32" s="231"/>
      <c r="M32" s="231"/>
      <c r="N32" s="287" t="s">
        <v>37</v>
      </c>
      <c r="O32" s="287"/>
      <c r="P32" s="287"/>
      <c r="Q32" s="14"/>
      <c r="R32" s="14"/>
      <c r="S32" s="14"/>
      <c r="T32" s="15"/>
    </row>
    <row r="33" spans="1:20" ht="15.75" customHeight="1">
      <c r="A33" s="12"/>
      <c r="B33" s="14"/>
      <c r="C33" s="14"/>
      <c r="D33" s="286" t="s">
        <v>38</v>
      </c>
      <c r="E33" s="286"/>
      <c r="F33" s="286"/>
      <c r="G33" s="286"/>
      <c r="H33" s="286"/>
      <c r="I33" s="286"/>
      <c r="J33" s="286" t="s">
        <v>51</v>
      </c>
      <c r="K33" s="286"/>
      <c r="L33" s="286"/>
      <c r="M33" s="286"/>
      <c r="N33" s="232"/>
      <c r="O33" s="233"/>
      <c r="P33" s="233"/>
      <c r="Q33" s="14"/>
      <c r="R33" s="14"/>
      <c r="S33" s="14"/>
      <c r="T33" s="15"/>
    </row>
    <row r="34" spans="1:20">
      <c r="A34" s="12"/>
      <c r="B34" s="14"/>
      <c r="C34" s="14"/>
      <c r="D34" s="14"/>
      <c r="E34" s="14"/>
      <c r="F34" s="14"/>
      <c r="G34" s="20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</row>
    <row r="35" spans="1:20">
      <c r="A35" s="12"/>
      <c r="B35" s="14"/>
      <c r="C35" s="14"/>
      <c r="D35" s="14"/>
      <c r="E35" s="14"/>
      <c r="F35" s="14"/>
      <c r="G35" s="20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</row>
    <row r="36" spans="1:20" ht="13.5" thickBot="1">
      <c r="A36" s="42"/>
      <c r="B36" s="43"/>
      <c r="C36" s="43"/>
      <c r="D36" s="43"/>
      <c r="E36" s="43"/>
      <c r="F36" s="43"/>
      <c r="G36" s="81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</row>
    <row r="37" spans="1:20" ht="13.5" thickTop="1"/>
  </sheetData>
  <mergeCells count="39">
    <mergeCell ref="C29:O29"/>
    <mergeCell ref="C22:O22"/>
    <mergeCell ref="C25:O25"/>
    <mergeCell ref="C24:O24"/>
    <mergeCell ref="C23:O23"/>
    <mergeCell ref="C28:O28"/>
    <mergeCell ref="C27:O27"/>
    <mergeCell ref="E11:F11"/>
    <mergeCell ref="G2:G4"/>
    <mergeCell ref="C26:O26"/>
    <mergeCell ref="C20:O20"/>
    <mergeCell ref="E18:F18"/>
    <mergeCell ref="E12:F12"/>
    <mergeCell ref="E13:F13"/>
    <mergeCell ref="E14:F14"/>
    <mergeCell ref="E15:F15"/>
    <mergeCell ref="E16:F16"/>
    <mergeCell ref="D32:I32"/>
    <mergeCell ref="J32:M32"/>
    <mergeCell ref="N32:P32"/>
    <mergeCell ref="D33:I33"/>
    <mergeCell ref="J33:M33"/>
    <mergeCell ref="N33:P33"/>
    <mergeCell ref="D31:I31"/>
    <mergeCell ref="A1:T1"/>
    <mergeCell ref="B2:D2"/>
    <mergeCell ref="E2:F4"/>
    <mergeCell ref="H2:T2"/>
    <mergeCell ref="T3:T4"/>
    <mergeCell ref="E5:F5"/>
    <mergeCell ref="J31:M31"/>
    <mergeCell ref="N31:P31"/>
    <mergeCell ref="E17:F17"/>
    <mergeCell ref="E6:F6"/>
    <mergeCell ref="E7:F7"/>
    <mergeCell ref="E8:F8"/>
    <mergeCell ref="E9:F9"/>
    <mergeCell ref="E10:F10"/>
    <mergeCell ref="C21:O21"/>
  </mergeCells>
  <printOptions horizontalCentered="1" verticalCentered="1"/>
  <pageMargins left="0.15748031496062992" right="0.19685039370078741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T36"/>
  <sheetViews>
    <sheetView rightToLeft="1" topLeftCell="A16" zoomScale="64" zoomScaleNormal="64" zoomScaleSheetLayoutView="50" zoomScalePageLayoutView="46" workbookViewId="0">
      <selection activeCell="O28" sqref="O28"/>
    </sheetView>
  </sheetViews>
  <sheetFormatPr defaultColWidth="9.140625" defaultRowHeight="12.75"/>
  <cols>
    <col min="1" max="1" width="1.7109375" style="1" customWidth="1"/>
    <col min="2" max="2" width="40" style="1" customWidth="1"/>
    <col min="3" max="3" width="11.42578125" style="1" bestFit="1" customWidth="1"/>
    <col min="4" max="4" width="8.7109375" style="1" customWidth="1"/>
    <col min="5" max="5" width="0.28515625" style="1" customWidth="1"/>
    <col min="6" max="6" width="8.7109375" style="1" customWidth="1"/>
    <col min="7" max="7" width="8.42578125" style="1" customWidth="1"/>
    <col min="8" max="8" width="9.5703125" style="1" hidden="1" customWidth="1"/>
    <col min="9" max="9" width="9.5703125" style="1" bestFit="1" customWidth="1"/>
    <col min="10" max="10" width="8.28515625" style="1" customWidth="1"/>
    <col min="11" max="11" width="8.7109375" style="1" hidden="1" customWidth="1"/>
    <col min="12" max="12" width="8.7109375" style="1" customWidth="1"/>
    <col min="13" max="13" width="8.5703125" style="1" customWidth="1"/>
    <col min="14" max="14" width="9.140625" style="1" hidden="1" customWidth="1"/>
    <col min="15" max="15" width="15.140625" style="1" customWidth="1"/>
    <col min="16" max="16" width="9.5703125" style="1" bestFit="1" customWidth="1"/>
    <col min="17" max="17" width="18.28515625" style="34" customWidth="1"/>
    <col min="18" max="18" width="15.85546875" style="1" customWidth="1"/>
    <col min="19" max="19" width="14.140625" style="1" bestFit="1" customWidth="1"/>
    <col min="20" max="20" width="16.28515625" style="1" customWidth="1"/>
    <col min="21" max="16384" width="9.140625" style="1"/>
  </cols>
  <sheetData>
    <row r="4" spans="1:20" ht="18">
      <c r="H4" s="84"/>
      <c r="L4" s="84"/>
    </row>
    <row r="5" spans="1:20" s="7" customFormat="1">
      <c r="Q5" s="150"/>
    </row>
    <row r="6" spans="1:20" ht="33">
      <c r="A6" s="295" t="s">
        <v>118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</row>
    <row r="7" spans="1:20" ht="32.25" customHeight="1" thickBot="1"/>
    <row r="8" spans="1:20" ht="24.95" customHeight="1" thickTop="1" thickBot="1">
      <c r="A8" s="3"/>
      <c r="B8" s="298" t="s">
        <v>180</v>
      </c>
      <c r="C8" s="301" t="s">
        <v>119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0" t="s">
        <v>178</v>
      </c>
      <c r="Q8" s="299" t="s">
        <v>181</v>
      </c>
      <c r="R8" s="293" t="s">
        <v>20</v>
      </c>
      <c r="S8" s="294" t="s">
        <v>189</v>
      </c>
      <c r="T8" s="294" t="s">
        <v>195</v>
      </c>
    </row>
    <row r="9" spans="1:20" ht="20.100000000000001" customHeight="1" thickTop="1" thickBot="1">
      <c r="A9" s="3"/>
      <c r="B9" s="298"/>
      <c r="C9" s="298" t="s">
        <v>203</v>
      </c>
      <c r="D9" s="298"/>
      <c r="E9" s="297"/>
      <c r="F9" s="298" t="s">
        <v>142</v>
      </c>
      <c r="G9" s="298"/>
      <c r="H9" s="298"/>
      <c r="I9" s="298" t="s">
        <v>145</v>
      </c>
      <c r="J9" s="298"/>
      <c r="K9" s="298"/>
      <c r="L9" s="298" t="s">
        <v>144</v>
      </c>
      <c r="M9" s="298"/>
      <c r="N9" s="298"/>
      <c r="O9" s="298" t="s">
        <v>26</v>
      </c>
      <c r="P9" s="300"/>
      <c r="Q9" s="300"/>
      <c r="R9" s="293"/>
      <c r="S9" s="294"/>
      <c r="T9" s="294"/>
    </row>
    <row r="10" spans="1:20" s="21" customFormat="1" ht="20.100000000000001" customHeight="1" thickTop="1" thickBot="1">
      <c r="A10" s="22"/>
      <c r="B10" s="298"/>
      <c r="C10" s="298"/>
      <c r="D10" s="298"/>
      <c r="E10" s="297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300"/>
      <c r="Q10" s="300"/>
      <c r="R10" s="293"/>
      <c r="S10" s="294"/>
      <c r="T10" s="294"/>
    </row>
    <row r="11" spans="1:20" s="52" customFormat="1" ht="23.25" customHeight="1" thickTop="1">
      <c r="A11" s="51"/>
      <c r="B11" s="206" t="s">
        <v>149</v>
      </c>
      <c r="C11" s="310">
        <f>$O$11*25%</f>
        <v>69000</v>
      </c>
      <c r="D11" s="311"/>
      <c r="E11" s="312"/>
      <c r="F11" s="310">
        <f>$O$11*25%</f>
        <v>69000</v>
      </c>
      <c r="G11" s="311"/>
      <c r="H11" s="312"/>
      <c r="I11" s="310">
        <f>$O$11*25%</f>
        <v>69000</v>
      </c>
      <c r="J11" s="311"/>
      <c r="K11" s="312"/>
      <c r="L11" s="310">
        <f>$O$11*25%</f>
        <v>69000</v>
      </c>
      <c r="M11" s="311"/>
      <c r="N11" s="312"/>
      <c r="O11" s="207">
        <v>276000</v>
      </c>
      <c r="P11" s="208">
        <f>O11/$O$34</f>
        <v>0.47213014327339337</v>
      </c>
      <c r="Q11" s="209">
        <f>O11/'التدفقات التقديرية'!$P$22</f>
        <v>5.4641519952865751E-2</v>
      </c>
      <c r="R11" s="161">
        <v>396807</v>
      </c>
      <c r="S11" s="162">
        <f>O11-R11</f>
        <v>-120807</v>
      </c>
      <c r="T11" s="163">
        <f>S11/O11</f>
        <v>-0.43770652173913044</v>
      </c>
    </row>
    <row r="12" spans="1:20" s="52" customFormat="1" ht="23.25" customHeight="1">
      <c r="A12" s="51"/>
      <c r="B12" s="133" t="s">
        <v>173</v>
      </c>
      <c r="C12" s="304">
        <f>C11*20%</f>
        <v>13800</v>
      </c>
      <c r="D12" s="305"/>
      <c r="E12" s="143"/>
      <c r="F12" s="304">
        <f>F11*20%</f>
        <v>13800</v>
      </c>
      <c r="G12" s="305"/>
      <c r="H12" s="143"/>
      <c r="I12" s="304">
        <f>I11*20%</f>
        <v>13800</v>
      </c>
      <c r="J12" s="305"/>
      <c r="K12" s="143"/>
      <c r="L12" s="304">
        <f>L11*20%</f>
        <v>13800</v>
      </c>
      <c r="M12" s="305"/>
      <c r="N12" s="143"/>
      <c r="O12" s="167">
        <f>C12+F12+I12+L12</f>
        <v>55200</v>
      </c>
      <c r="P12" s="147">
        <f t="shared" ref="P12:P34" si="0">O12/$O$34</f>
        <v>9.4426028654678681E-2</v>
      </c>
      <c r="Q12" s="151">
        <f>O12/'التدفقات التقديرية'!$P$22</f>
        <v>1.092830399057315E-2</v>
      </c>
      <c r="R12" s="161">
        <v>0</v>
      </c>
      <c r="S12" s="162">
        <f t="shared" ref="S12:S34" si="1">O12-R12</f>
        <v>55200</v>
      </c>
      <c r="T12" s="163">
        <v>0</v>
      </c>
    </row>
    <row r="13" spans="1:20" s="52" customFormat="1" ht="23.25" customHeight="1">
      <c r="A13" s="51"/>
      <c r="B13" s="133" t="s">
        <v>174</v>
      </c>
      <c r="C13" s="304">
        <f>C11*10%</f>
        <v>6900</v>
      </c>
      <c r="D13" s="305"/>
      <c r="E13" s="143"/>
      <c r="F13" s="304">
        <f>F11*10%</f>
        <v>6900</v>
      </c>
      <c r="G13" s="305"/>
      <c r="H13" s="143"/>
      <c r="I13" s="304">
        <f>I11*10%</f>
        <v>6900</v>
      </c>
      <c r="J13" s="305"/>
      <c r="K13" s="143"/>
      <c r="L13" s="304">
        <f>L11*10%</f>
        <v>6900</v>
      </c>
      <c r="M13" s="305"/>
      <c r="N13" s="143"/>
      <c r="O13" s="167">
        <f>C13+F13+I13+L13</f>
        <v>27600</v>
      </c>
      <c r="P13" s="147">
        <f t="shared" si="0"/>
        <v>4.7213014327339341E-2</v>
      </c>
      <c r="Q13" s="151">
        <f>O13/'التدفقات التقديرية'!$P$22</f>
        <v>5.4641519952865749E-3</v>
      </c>
      <c r="R13" s="161">
        <v>0</v>
      </c>
      <c r="S13" s="162">
        <f t="shared" si="1"/>
        <v>27600</v>
      </c>
      <c r="T13" s="163">
        <v>0</v>
      </c>
    </row>
    <row r="14" spans="1:20" s="52" customFormat="1" ht="27.75" customHeight="1">
      <c r="A14" s="51"/>
      <c r="B14" s="133" t="s">
        <v>150</v>
      </c>
      <c r="C14" s="304">
        <f>$O$14*25%</f>
        <v>7279.4861999999985</v>
      </c>
      <c r="D14" s="305"/>
      <c r="E14" s="306"/>
      <c r="F14" s="304">
        <f>$O$14*25%</f>
        <v>7279.4861999999985</v>
      </c>
      <c r="G14" s="305"/>
      <c r="H14" s="306"/>
      <c r="I14" s="304">
        <f>$O$14*25%</f>
        <v>7279.4861999999985</v>
      </c>
      <c r="J14" s="305"/>
      <c r="K14" s="306"/>
      <c r="L14" s="304">
        <f>$O$14*25%</f>
        <v>7279.4861999999985</v>
      </c>
      <c r="M14" s="305"/>
      <c r="N14" s="306"/>
      <c r="O14" s="167">
        <v>29117.944799999994</v>
      </c>
      <c r="P14" s="147">
        <f t="shared" si="0"/>
        <v>4.980963568931434E-2</v>
      </c>
      <c r="Q14" s="151">
        <f>O14/'التدفقات التقديرية'!$P$22</f>
        <v>5.7646694267233451E-3</v>
      </c>
      <c r="R14" s="161">
        <v>0</v>
      </c>
      <c r="S14" s="162">
        <f t="shared" si="1"/>
        <v>29117.944799999994</v>
      </c>
      <c r="T14" s="163">
        <v>0</v>
      </c>
    </row>
    <row r="15" spans="1:20" s="52" customFormat="1" ht="25.5" customHeight="1">
      <c r="A15" s="51"/>
      <c r="B15" s="133" t="s">
        <v>151</v>
      </c>
      <c r="C15" s="304">
        <f>$O$15*25%</f>
        <v>1250</v>
      </c>
      <c r="D15" s="305"/>
      <c r="E15" s="306"/>
      <c r="F15" s="304">
        <f>$O$15*25%</f>
        <v>1250</v>
      </c>
      <c r="G15" s="305"/>
      <c r="H15" s="306"/>
      <c r="I15" s="304">
        <f>$O$15*25%</f>
        <v>1250</v>
      </c>
      <c r="J15" s="305"/>
      <c r="K15" s="306"/>
      <c r="L15" s="304">
        <f>$O$15*25%</f>
        <v>1250</v>
      </c>
      <c r="M15" s="305"/>
      <c r="N15" s="306"/>
      <c r="O15" s="167">
        <v>5000</v>
      </c>
      <c r="P15" s="147">
        <f t="shared" si="0"/>
        <v>8.5530823056774157E-3</v>
      </c>
      <c r="Q15" s="151">
        <f>O15/'التدفقات التقديرية'!$P$22</f>
        <v>9.8988260784177093E-4</v>
      </c>
      <c r="R15" s="161">
        <v>5448</v>
      </c>
      <c r="S15" s="162">
        <f t="shared" si="1"/>
        <v>-448</v>
      </c>
      <c r="T15" s="163">
        <f t="shared" ref="T15:T34" si="2">S15/O15</f>
        <v>-8.9599999999999999E-2</v>
      </c>
    </row>
    <row r="16" spans="1:20" s="52" customFormat="1" ht="23.25" customHeight="1">
      <c r="A16" s="51"/>
      <c r="B16" s="133" t="s">
        <v>138</v>
      </c>
      <c r="C16" s="304">
        <f>$O$16*25%</f>
        <v>2500</v>
      </c>
      <c r="D16" s="305"/>
      <c r="E16" s="306"/>
      <c r="F16" s="304">
        <f>$O$16*25%</f>
        <v>2500</v>
      </c>
      <c r="G16" s="305"/>
      <c r="H16" s="306"/>
      <c r="I16" s="304">
        <f>$O$16*25%</f>
        <v>2500</v>
      </c>
      <c r="J16" s="305"/>
      <c r="K16" s="306"/>
      <c r="L16" s="304">
        <f>$O$16*25%</f>
        <v>2500</v>
      </c>
      <c r="M16" s="305"/>
      <c r="N16" s="306"/>
      <c r="O16" s="167">
        <v>10000</v>
      </c>
      <c r="P16" s="147">
        <f t="shared" si="0"/>
        <v>1.7106164611354831E-2</v>
      </c>
      <c r="Q16" s="151">
        <f>O16/'التدفقات التقديرية'!$P$22</f>
        <v>1.9797652156835419E-3</v>
      </c>
      <c r="R16" s="161">
        <v>8505</v>
      </c>
      <c r="S16" s="162">
        <f t="shared" si="1"/>
        <v>1495</v>
      </c>
      <c r="T16" s="163">
        <f t="shared" si="2"/>
        <v>0.14949999999999999</v>
      </c>
    </row>
    <row r="17" spans="1:20" s="52" customFormat="1" ht="23.25" customHeight="1">
      <c r="A17" s="160"/>
      <c r="B17" s="133" t="s">
        <v>186</v>
      </c>
      <c r="C17" s="156"/>
      <c r="D17" s="157"/>
      <c r="E17" s="158"/>
      <c r="F17" s="156"/>
      <c r="G17" s="157"/>
      <c r="H17" s="158"/>
      <c r="I17" s="156"/>
      <c r="J17" s="157"/>
      <c r="K17" s="158"/>
      <c r="L17" s="156"/>
      <c r="M17" s="157"/>
      <c r="N17" s="158"/>
      <c r="O17" s="167">
        <v>0</v>
      </c>
      <c r="P17" s="147">
        <f t="shared" si="0"/>
        <v>0</v>
      </c>
      <c r="Q17" s="151">
        <f>O17/'التدفقات التقديرية'!$P$22</f>
        <v>0</v>
      </c>
      <c r="R17" s="161">
        <v>4709</v>
      </c>
      <c r="S17" s="162">
        <f t="shared" si="1"/>
        <v>-4709</v>
      </c>
      <c r="T17" s="163">
        <v>-1</v>
      </c>
    </row>
    <row r="18" spans="1:20" s="52" customFormat="1" ht="23.25" customHeight="1">
      <c r="A18" s="160"/>
      <c r="B18" s="133" t="s">
        <v>187</v>
      </c>
      <c r="C18" s="156"/>
      <c r="D18" s="157"/>
      <c r="E18" s="158"/>
      <c r="F18" s="156"/>
      <c r="G18" s="157"/>
      <c r="H18" s="158"/>
      <c r="I18" s="156"/>
      <c r="J18" s="157"/>
      <c r="K18" s="158"/>
      <c r="L18" s="156"/>
      <c r="M18" s="157"/>
      <c r="N18" s="158"/>
      <c r="O18" s="167">
        <v>0</v>
      </c>
      <c r="P18" s="147">
        <f t="shared" si="0"/>
        <v>0</v>
      </c>
      <c r="Q18" s="151">
        <f>O18/'التدفقات التقديرية'!$P$22</f>
        <v>0</v>
      </c>
      <c r="R18" s="161">
        <v>19469</v>
      </c>
      <c r="S18" s="162">
        <f t="shared" si="1"/>
        <v>-19469</v>
      </c>
      <c r="T18" s="163">
        <v>-1</v>
      </c>
    </row>
    <row r="19" spans="1:20" s="52" customFormat="1" ht="23.25" customHeight="1">
      <c r="A19" s="160"/>
      <c r="B19" s="133" t="s">
        <v>183</v>
      </c>
      <c r="C19" s="156"/>
      <c r="D19" s="157"/>
      <c r="E19" s="158"/>
      <c r="F19" s="156"/>
      <c r="G19" s="157"/>
      <c r="H19" s="158"/>
      <c r="I19" s="156"/>
      <c r="J19" s="157"/>
      <c r="K19" s="158"/>
      <c r="L19" s="156"/>
      <c r="M19" s="157"/>
      <c r="N19" s="158"/>
      <c r="O19" s="167">
        <v>0</v>
      </c>
      <c r="P19" s="147">
        <f t="shared" si="0"/>
        <v>0</v>
      </c>
      <c r="Q19" s="151">
        <f>O19/'التدفقات التقديرية'!$P$22</f>
        <v>0</v>
      </c>
      <c r="R19" s="161">
        <v>2692</v>
      </c>
      <c r="S19" s="162">
        <f t="shared" si="1"/>
        <v>-2692</v>
      </c>
      <c r="T19" s="163">
        <v>-1</v>
      </c>
    </row>
    <row r="20" spans="1:20" s="52" customFormat="1" ht="23.25" customHeight="1">
      <c r="A20" s="160"/>
      <c r="B20" s="133" t="s">
        <v>184</v>
      </c>
      <c r="C20" s="156"/>
      <c r="D20" s="157"/>
      <c r="E20" s="158"/>
      <c r="F20" s="156"/>
      <c r="G20" s="157"/>
      <c r="H20" s="158"/>
      <c r="I20" s="156"/>
      <c r="J20" s="157"/>
      <c r="K20" s="158"/>
      <c r="L20" s="156"/>
      <c r="M20" s="157"/>
      <c r="N20" s="158"/>
      <c r="O20" s="167">
        <v>0</v>
      </c>
      <c r="P20" s="147">
        <f t="shared" si="0"/>
        <v>0</v>
      </c>
      <c r="Q20" s="151">
        <f>O20/'التدفقات التقديرية'!$P$22</f>
        <v>0</v>
      </c>
      <c r="R20" s="161">
        <v>7314</v>
      </c>
      <c r="S20" s="162">
        <f t="shared" si="1"/>
        <v>-7314</v>
      </c>
      <c r="T20" s="163">
        <v>-1</v>
      </c>
    </row>
    <row r="21" spans="1:20" s="52" customFormat="1" ht="23.25" customHeight="1">
      <c r="A21" s="160"/>
      <c r="B21" s="133" t="s">
        <v>185</v>
      </c>
      <c r="C21" s="156"/>
      <c r="D21" s="157"/>
      <c r="E21" s="158"/>
      <c r="F21" s="156"/>
      <c r="G21" s="157"/>
      <c r="H21" s="158"/>
      <c r="I21" s="156"/>
      <c r="J21" s="157"/>
      <c r="K21" s="158"/>
      <c r="L21" s="156"/>
      <c r="M21" s="157"/>
      <c r="N21" s="158"/>
      <c r="O21" s="167">
        <v>0</v>
      </c>
      <c r="P21" s="147">
        <f t="shared" si="0"/>
        <v>0</v>
      </c>
      <c r="Q21" s="151">
        <f>O21/'التدفقات التقديرية'!$P$22</f>
        <v>0</v>
      </c>
      <c r="R21" s="161">
        <v>14309</v>
      </c>
      <c r="S21" s="162">
        <f t="shared" si="1"/>
        <v>-14309</v>
      </c>
      <c r="T21" s="163">
        <v>-1</v>
      </c>
    </row>
    <row r="22" spans="1:20" s="52" customFormat="1" ht="23.25" customHeight="1">
      <c r="A22" s="160"/>
      <c r="B22" s="133" t="s">
        <v>182</v>
      </c>
      <c r="C22" s="156"/>
      <c r="D22" s="157"/>
      <c r="E22" s="158"/>
      <c r="F22" s="156"/>
      <c r="G22" s="157"/>
      <c r="H22" s="158"/>
      <c r="I22" s="156"/>
      <c r="J22" s="157"/>
      <c r="K22" s="158"/>
      <c r="L22" s="156"/>
      <c r="M22" s="157"/>
      <c r="N22" s="158"/>
      <c r="O22" s="167">
        <v>0</v>
      </c>
      <c r="P22" s="147">
        <f t="shared" si="0"/>
        <v>0</v>
      </c>
      <c r="Q22" s="151">
        <f>O22/'التدفقات التقديرية'!$P$22</f>
        <v>0</v>
      </c>
      <c r="R22" s="161">
        <v>20207</v>
      </c>
      <c r="S22" s="162">
        <f t="shared" si="1"/>
        <v>-20207</v>
      </c>
      <c r="T22" s="163">
        <v>-1</v>
      </c>
    </row>
    <row r="23" spans="1:20" s="52" customFormat="1" ht="27" customHeight="1">
      <c r="A23" s="1">
        <v>20207</v>
      </c>
      <c r="B23" s="133" t="s">
        <v>152</v>
      </c>
      <c r="C23" s="304">
        <f>$O$23*25%</f>
        <v>1000</v>
      </c>
      <c r="D23" s="305"/>
      <c r="E23" s="306"/>
      <c r="F23" s="304">
        <f>$O$23*25%</f>
        <v>1000</v>
      </c>
      <c r="G23" s="305"/>
      <c r="H23" s="306"/>
      <c r="I23" s="304">
        <f>$O$23*25%</f>
        <v>1000</v>
      </c>
      <c r="J23" s="305"/>
      <c r="K23" s="306"/>
      <c r="L23" s="304">
        <f>$O$23*25%</f>
        <v>1000</v>
      </c>
      <c r="M23" s="305"/>
      <c r="N23" s="306"/>
      <c r="O23" s="167">
        <v>4000</v>
      </c>
      <c r="P23" s="147">
        <f t="shared" si="0"/>
        <v>6.8424658445419327E-3</v>
      </c>
      <c r="Q23" s="151">
        <f>O23/'التدفقات التقديرية'!$P$22</f>
        <v>7.9190608627341668E-4</v>
      </c>
      <c r="R23" s="161">
        <v>5413</v>
      </c>
      <c r="S23" s="162">
        <f t="shared" si="1"/>
        <v>-1413</v>
      </c>
      <c r="T23" s="163">
        <f t="shared" si="2"/>
        <v>-0.35325000000000001</v>
      </c>
    </row>
    <row r="24" spans="1:20" s="52" customFormat="1" ht="22.5" customHeight="1">
      <c r="A24" s="51"/>
      <c r="B24" s="133" t="s">
        <v>153</v>
      </c>
      <c r="C24" s="304">
        <f>$O$24*25%</f>
        <v>1250</v>
      </c>
      <c r="D24" s="305"/>
      <c r="E24" s="306"/>
      <c r="F24" s="304">
        <f>$O$24*25%</f>
        <v>1250</v>
      </c>
      <c r="G24" s="305"/>
      <c r="H24" s="306"/>
      <c r="I24" s="304">
        <f>$O$24*25%</f>
        <v>1250</v>
      </c>
      <c r="J24" s="305"/>
      <c r="K24" s="306"/>
      <c r="L24" s="304">
        <f>$O$24*25%</f>
        <v>1250</v>
      </c>
      <c r="M24" s="305"/>
      <c r="N24" s="306"/>
      <c r="O24" s="167">
        <v>5000</v>
      </c>
      <c r="P24" s="147">
        <f t="shared" si="0"/>
        <v>8.5530823056774157E-3</v>
      </c>
      <c r="Q24" s="151">
        <f>O24/'التدفقات التقديرية'!$P$22</f>
        <v>9.8988260784177093E-4</v>
      </c>
      <c r="R24" s="161">
        <v>1755</v>
      </c>
      <c r="S24" s="162">
        <f t="shared" si="1"/>
        <v>3245</v>
      </c>
      <c r="T24" s="163">
        <f t="shared" si="2"/>
        <v>0.64900000000000002</v>
      </c>
    </row>
    <row r="25" spans="1:20" s="52" customFormat="1" ht="21" customHeight="1">
      <c r="A25" s="51"/>
      <c r="B25" s="133" t="s">
        <v>154</v>
      </c>
      <c r="C25" s="304">
        <f>$O$25*25%</f>
        <v>9356.9749999999985</v>
      </c>
      <c r="D25" s="305"/>
      <c r="E25" s="306"/>
      <c r="F25" s="304">
        <f>$O$25*25%</f>
        <v>9356.9749999999985</v>
      </c>
      <c r="G25" s="305"/>
      <c r="H25" s="306"/>
      <c r="I25" s="304">
        <f>$O$25*25%</f>
        <v>9356.9749999999985</v>
      </c>
      <c r="J25" s="305"/>
      <c r="K25" s="306"/>
      <c r="L25" s="304">
        <f>$O$25*25%</f>
        <v>9356.9749999999985</v>
      </c>
      <c r="M25" s="305"/>
      <c r="N25" s="306"/>
      <c r="O25" s="167">
        <v>37427.899999999994</v>
      </c>
      <c r="P25" s="147">
        <f t="shared" si="0"/>
        <v>6.4024781845732751E-2</v>
      </c>
      <c r="Q25" s="151">
        <f>O25/'التدفقات التقديرية'!$P$22</f>
        <v>7.4098454516082013E-3</v>
      </c>
      <c r="R25" s="161">
        <v>7724</v>
      </c>
      <c r="S25" s="162">
        <f t="shared" si="1"/>
        <v>29703.899999999994</v>
      </c>
      <c r="T25" s="163">
        <f t="shared" si="2"/>
        <v>0.7936298857269577</v>
      </c>
    </row>
    <row r="26" spans="1:20" s="52" customFormat="1" ht="25.5" customHeight="1">
      <c r="A26" s="51"/>
      <c r="B26" s="133" t="s">
        <v>155</v>
      </c>
      <c r="C26" s="304">
        <f>$O$26*25%</f>
        <v>1250.4841249999999</v>
      </c>
      <c r="D26" s="305"/>
      <c r="E26" s="306"/>
      <c r="F26" s="304">
        <f>$O$26*25%</f>
        <v>1250.4841249999999</v>
      </c>
      <c r="G26" s="305"/>
      <c r="H26" s="306"/>
      <c r="I26" s="304">
        <f>$O$26*25%</f>
        <v>1250.4841249999999</v>
      </c>
      <c r="J26" s="305"/>
      <c r="K26" s="306"/>
      <c r="L26" s="304">
        <f>$O$26*25%</f>
        <v>1250.4841249999999</v>
      </c>
      <c r="M26" s="305"/>
      <c r="N26" s="306"/>
      <c r="O26" s="167">
        <v>5001.9364999999998</v>
      </c>
      <c r="P26" s="147">
        <f t="shared" si="0"/>
        <v>8.5563949144544047E-3</v>
      </c>
      <c r="Q26" s="151">
        <f>O26/'التدفقات التقديرية'!$P$22</f>
        <v>9.9026598937578783E-4</v>
      </c>
      <c r="R26" s="161">
        <v>11824</v>
      </c>
      <c r="S26" s="162">
        <f t="shared" si="1"/>
        <v>-6822.0635000000002</v>
      </c>
      <c r="T26" s="163">
        <f t="shared" si="2"/>
        <v>-1.3638844675457196</v>
      </c>
    </row>
    <row r="27" spans="1:20" s="52" customFormat="1" ht="27" customHeight="1">
      <c r="A27" s="51"/>
      <c r="B27" s="133" t="s">
        <v>156</v>
      </c>
      <c r="C27" s="304">
        <f>$O$27*25%</f>
        <v>11051.5</v>
      </c>
      <c r="D27" s="305"/>
      <c r="E27" s="306"/>
      <c r="F27" s="304">
        <f>$O$27*25%</f>
        <v>11051.5</v>
      </c>
      <c r="G27" s="305"/>
      <c r="H27" s="306"/>
      <c r="I27" s="304">
        <f>$O$27*25%</f>
        <v>11051.5</v>
      </c>
      <c r="J27" s="305"/>
      <c r="K27" s="306"/>
      <c r="L27" s="304">
        <f>$O$27*25%</f>
        <v>11051.5</v>
      </c>
      <c r="M27" s="305"/>
      <c r="N27" s="306"/>
      <c r="O27" s="167">
        <v>44206</v>
      </c>
      <c r="P27" s="147">
        <f t="shared" si="0"/>
        <v>7.5619511280955176E-2</v>
      </c>
      <c r="Q27" s="151">
        <f>O27/'التدفقات التقديرية'!$P$22</f>
        <v>8.7517501124506642E-3</v>
      </c>
      <c r="R27" s="161">
        <v>0</v>
      </c>
      <c r="S27" s="162">
        <f>O27-R27</f>
        <v>44206</v>
      </c>
      <c r="T27" s="163">
        <v>0</v>
      </c>
    </row>
    <row r="28" spans="1:20" s="52" customFormat="1" ht="22.5" customHeight="1">
      <c r="A28" s="51"/>
      <c r="B28" s="133" t="s">
        <v>157</v>
      </c>
      <c r="C28" s="304">
        <f>$O$28*25%</f>
        <v>3750</v>
      </c>
      <c r="D28" s="305"/>
      <c r="E28" s="306"/>
      <c r="F28" s="304">
        <f>$O$28*25%</f>
        <v>3750</v>
      </c>
      <c r="G28" s="305"/>
      <c r="H28" s="306"/>
      <c r="I28" s="304">
        <f>$O$28*25%</f>
        <v>3750</v>
      </c>
      <c r="J28" s="305"/>
      <c r="K28" s="306"/>
      <c r="L28" s="304">
        <f>$O$28*25%</f>
        <v>3750</v>
      </c>
      <c r="M28" s="305"/>
      <c r="N28" s="306"/>
      <c r="O28" s="167">
        <v>15000</v>
      </c>
      <c r="P28" s="147">
        <f t="shared" si="0"/>
        <v>2.5659246917032249E-2</v>
      </c>
      <c r="Q28" s="151">
        <f>O28/'التدفقات التقديرية'!$P$22</f>
        <v>2.9696478235253124E-3</v>
      </c>
      <c r="R28" s="161">
        <v>3878</v>
      </c>
      <c r="S28" s="162">
        <f t="shared" si="1"/>
        <v>11122</v>
      </c>
      <c r="T28" s="163">
        <f t="shared" si="2"/>
        <v>0.74146666666666672</v>
      </c>
    </row>
    <row r="29" spans="1:20" s="52" customFormat="1" ht="29.25" customHeight="1">
      <c r="A29" s="51"/>
      <c r="B29" s="133" t="s">
        <v>158</v>
      </c>
      <c r="C29" s="304">
        <f>$O$29*25%</f>
        <v>6250</v>
      </c>
      <c r="D29" s="305"/>
      <c r="E29" s="306"/>
      <c r="F29" s="304">
        <f>$O$29*25%</f>
        <v>6250</v>
      </c>
      <c r="G29" s="305"/>
      <c r="H29" s="306"/>
      <c r="I29" s="304">
        <f>$O$29*25%</f>
        <v>6250</v>
      </c>
      <c r="J29" s="305"/>
      <c r="K29" s="306"/>
      <c r="L29" s="304">
        <f>$O$29*25%</f>
        <v>6250</v>
      </c>
      <c r="M29" s="305"/>
      <c r="N29" s="306"/>
      <c r="O29" s="167">
        <v>25000</v>
      </c>
      <c r="P29" s="147">
        <f t="shared" si="0"/>
        <v>4.276541152838708E-2</v>
      </c>
      <c r="Q29" s="151">
        <f>O29/'التدفقات التقديرية'!$P$22</f>
        <v>4.9494130392088538E-3</v>
      </c>
      <c r="R29" s="161">
        <v>10525</v>
      </c>
      <c r="S29" s="162">
        <f t="shared" si="1"/>
        <v>14475</v>
      </c>
      <c r="T29" s="163">
        <f t="shared" si="2"/>
        <v>0.57899999999999996</v>
      </c>
    </row>
    <row r="30" spans="1:20" s="52" customFormat="1" ht="27.75" customHeight="1">
      <c r="A30" s="51"/>
      <c r="B30" s="133" t="s">
        <v>159</v>
      </c>
      <c r="C30" s="304">
        <f>$O$30*25%</f>
        <v>2500</v>
      </c>
      <c r="D30" s="305"/>
      <c r="E30" s="306"/>
      <c r="F30" s="304">
        <f>$O$30*25%</f>
        <v>2500</v>
      </c>
      <c r="G30" s="305"/>
      <c r="H30" s="306"/>
      <c r="I30" s="304">
        <f>$O$30*25%</f>
        <v>2500</v>
      </c>
      <c r="J30" s="305"/>
      <c r="K30" s="306"/>
      <c r="L30" s="304">
        <f>$O$30*25%</f>
        <v>2500</v>
      </c>
      <c r="M30" s="305"/>
      <c r="N30" s="306"/>
      <c r="O30" s="167">
        <v>10000</v>
      </c>
      <c r="P30" s="147">
        <f t="shared" si="0"/>
        <v>1.7106164611354831E-2</v>
      </c>
      <c r="Q30" s="151">
        <f>O30/'التدفقات التقديرية'!$P$22</f>
        <v>1.9797652156835419E-3</v>
      </c>
      <c r="R30" s="161">
        <v>8698</v>
      </c>
      <c r="S30" s="162">
        <f t="shared" si="1"/>
        <v>1302</v>
      </c>
      <c r="T30" s="163">
        <f t="shared" si="2"/>
        <v>0.13020000000000001</v>
      </c>
    </row>
    <row r="31" spans="1:20" s="52" customFormat="1" ht="27" customHeight="1">
      <c r="A31" s="51"/>
      <c r="B31" s="133" t="s">
        <v>166</v>
      </c>
      <c r="C31" s="304">
        <f>$O$31*25%</f>
        <v>1507.6988749999998</v>
      </c>
      <c r="D31" s="305"/>
      <c r="E31" s="306"/>
      <c r="F31" s="304">
        <f>$O$31*25%</f>
        <v>1507.6988749999998</v>
      </c>
      <c r="G31" s="305"/>
      <c r="H31" s="306"/>
      <c r="I31" s="304">
        <f>$O$31*25%</f>
        <v>1507.6988749999998</v>
      </c>
      <c r="J31" s="305"/>
      <c r="K31" s="306"/>
      <c r="L31" s="304">
        <f>$O$31*25%</f>
        <v>1507.6988749999998</v>
      </c>
      <c r="M31" s="305"/>
      <c r="N31" s="306"/>
      <c r="O31" s="167">
        <v>6030.7954999999993</v>
      </c>
      <c r="P31" s="147">
        <f t="shared" si="0"/>
        <v>1.0316378056041796E-2</v>
      </c>
      <c r="Q31" s="151">
        <f>O31/'التدفقات التقديرية'!$P$22</f>
        <v>1.1939559153800832E-3</v>
      </c>
      <c r="R31" s="161">
        <v>8120</v>
      </c>
      <c r="S31" s="162">
        <f t="shared" si="1"/>
        <v>-2089.2045000000007</v>
      </c>
      <c r="T31" s="163">
        <f t="shared" si="2"/>
        <v>-0.34642270658986879</v>
      </c>
    </row>
    <row r="32" spans="1:20" s="52" customFormat="1" ht="27" customHeight="1">
      <c r="A32" s="51"/>
      <c r="B32" s="133" t="s">
        <v>167</v>
      </c>
      <c r="C32" s="138"/>
      <c r="D32" s="139"/>
      <c r="E32" s="140"/>
      <c r="F32" s="304">
        <v>20000</v>
      </c>
      <c r="G32" s="305"/>
      <c r="H32" s="140"/>
      <c r="I32" s="138"/>
      <c r="J32" s="139"/>
      <c r="K32" s="140"/>
      <c r="L32" s="138"/>
      <c r="M32" s="139"/>
      <c r="N32" s="140"/>
      <c r="O32" s="167">
        <v>20000</v>
      </c>
      <c r="P32" s="147">
        <f t="shared" si="0"/>
        <v>3.4212329222709663E-2</v>
      </c>
      <c r="Q32" s="151">
        <f>O32/'التدفقات التقديرية'!$P$22</f>
        <v>3.9595304313670837E-3</v>
      </c>
      <c r="R32" s="161">
        <v>20000</v>
      </c>
      <c r="S32" s="162">
        <f t="shared" si="1"/>
        <v>0</v>
      </c>
      <c r="T32" s="163">
        <f>S32/O32</f>
        <v>0</v>
      </c>
    </row>
    <row r="33" spans="1:20" s="52" customFormat="1" ht="27" customHeight="1">
      <c r="A33" s="51"/>
      <c r="B33" s="133" t="s">
        <v>165</v>
      </c>
      <c r="C33" s="304">
        <v>2500</v>
      </c>
      <c r="D33" s="305"/>
      <c r="E33" s="306"/>
      <c r="F33" s="304">
        <v>2500</v>
      </c>
      <c r="G33" s="305"/>
      <c r="H33" s="306"/>
      <c r="I33" s="304">
        <v>2500</v>
      </c>
      <c r="J33" s="305"/>
      <c r="K33" s="306"/>
      <c r="L33" s="304">
        <v>2500</v>
      </c>
      <c r="M33" s="305"/>
      <c r="N33" s="306"/>
      <c r="O33" s="167">
        <v>10000</v>
      </c>
      <c r="P33" s="147">
        <f t="shared" si="0"/>
        <v>1.7106164611354831E-2</v>
      </c>
      <c r="Q33" s="151">
        <f>O33/'التدفقات التقديرية'!$P$22</f>
        <v>1.9797652156835419E-3</v>
      </c>
      <c r="R33" s="161">
        <v>0</v>
      </c>
      <c r="S33" s="162">
        <f t="shared" si="1"/>
        <v>10000</v>
      </c>
      <c r="T33" s="163">
        <v>0</v>
      </c>
    </row>
    <row r="34" spans="1:20" s="52" customFormat="1" ht="24.75" customHeight="1">
      <c r="A34" s="51"/>
      <c r="B34" s="149" t="s">
        <v>26</v>
      </c>
      <c r="C34" s="307">
        <f>SUM(C11:E33)</f>
        <v>141146.14419999998</v>
      </c>
      <c r="D34" s="308">
        <f>SUM(D14:D33)</f>
        <v>0</v>
      </c>
      <c r="E34" s="309">
        <f>SUM(E14:E33)</f>
        <v>0</v>
      </c>
      <c r="F34" s="307">
        <f>SUM(F11:H33)</f>
        <v>161146.14419999998</v>
      </c>
      <c r="G34" s="308"/>
      <c r="H34" s="309"/>
      <c r="I34" s="307">
        <f>SUM(I11:K33)</f>
        <v>141146.14419999998</v>
      </c>
      <c r="J34" s="308"/>
      <c r="K34" s="309"/>
      <c r="L34" s="307">
        <f>SUM(L11:N33)</f>
        <v>141146.14419999998</v>
      </c>
      <c r="M34" s="308"/>
      <c r="N34" s="309"/>
      <c r="O34" s="164">
        <f>SUM(O11:O33)</f>
        <v>584584.57679999992</v>
      </c>
      <c r="P34" s="148">
        <f t="shared" si="0"/>
        <v>1</v>
      </c>
      <c r="Q34" s="193">
        <f>O34/'التدفقات التقديرية'!$P$22</f>
        <v>0.11573402107737238</v>
      </c>
      <c r="R34" s="164">
        <f>SUM(R11:R33)</f>
        <v>557397</v>
      </c>
      <c r="S34" s="165">
        <f t="shared" si="1"/>
        <v>27187.576799999923</v>
      </c>
      <c r="T34" s="166">
        <f t="shared" si="2"/>
        <v>4.6507516412465033E-2</v>
      </c>
    </row>
    <row r="35" spans="1:20" ht="15">
      <c r="A35" s="51"/>
    </row>
    <row r="36" spans="1:20">
      <c r="O36" s="117"/>
    </row>
  </sheetData>
  <mergeCells count="86">
    <mergeCell ref="P8:P10"/>
    <mergeCell ref="I11:K11"/>
    <mergeCell ref="F11:H11"/>
    <mergeCell ref="C12:D12"/>
    <mergeCell ref="C13:D13"/>
    <mergeCell ref="F12:G12"/>
    <mergeCell ref="F13:G13"/>
    <mergeCell ref="I12:J12"/>
    <mergeCell ref="I13:J13"/>
    <mergeCell ref="I25:K25"/>
    <mergeCell ref="I26:K26"/>
    <mergeCell ref="F16:H16"/>
    <mergeCell ref="C24:E24"/>
    <mergeCell ref="C11:E11"/>
    <mergeCell ref="C25:E25"/>
    <mergeCell ref="C26:E26"/>
    <mergeCell ref="C14:E14"/>
    <mergeCell ref="C15:E15"/>
    <mergeCell ref="C16:E16"/>
    <mergeCell ref="C23:E23"/>
    <mergeCell ref="I14:K14"/>
    <mergeCell ref="I15:K15"/>
    <mergeCell ref="I16:K16"/>
    <mergeCell ref="I23:K23"/>
    <mergeCell ref="I24:K24"/>
    <mergeCell ref="L30:N30"/>
    <mergeCell ref="L11:N11"/>
    <mergeCell ref="L14:N14"/>
    <mergeCell ref="L15:N15"/>
    <mergeCell ref="L16:N16"/>
    <mergeCell ref="L12:M12"/>
    <mergeCell ref="L13:M13"/>
    <mergeCell ref="C34:E34"/>
    <mergeCell ref="F34:H34"/>
    <mergeCell ref="F28:H28"/>
    <mergeCell ref="F26:H26"/>
    <mergeCell ref="F32:G32"/>
    <mergeCell ref="F30:H30"/>
    <mergeCell ref="C27:E27"/>
    <mergeCell ref="I34:K34"/>
    <mergeCell ref="L34:N34"/>
    <mergeCell ref="C31:E31"/>
    <mergeCell ref="C33:E33"/>
    <mergeCell ref="L23:N23"/>
    <mergeCell ref="L24:N24"/>
    <mergeCell ref="L25:N25"/>
    <mergeCell ref="L26:N26"/>
    <mergeCell ref="L27:N27"/>
    <mergeCell ref="C28:E28"/>
    <mergeCell ref="C29:E29"/>
    <mergeCell ref="C30:E30"/>
    <mergeCell ref="I30:K30"/>
    <mergeCell ref="F29:H29"/>
    <mergeCell ref="F31:H31"/>
    <mergeCell ref="F27:H27"/>
    <mergeCell ref="F23:H23"/>
    <mergeCell ref="F24:H24"/>
    <mergeCell ref="F25:H25"/>
    <mergeCell ref="F14:H14"/>
    <mergeCell ref="F15:H15"/>
    <mergeCell ref="I27:K27"/>
    <mergeCell ref="I28:K28"/>
    <mergeCell ref="I29:K29"/>
    <mergeCell ref="L28:N28"/>
    <mergeCell ref="L29:N29"/>
    <mergeCell ref="I31:K31"/>
    <mergeCell ref="I33:K33"/>
    <mergeCell ref="F33:H33"/>
    <mergeCell ref="L31:N31"/>
    <mergeCell ref="L33:N33"/>
    <mergeCell ref="R8:R10"/>
    <mergeCell ref="S8:S10"/>
    <mergeCell ref="T8:T10"/>
    <mergeCell ref="A6:T6"/>
    <mergeCell ref="E9:E10"/>
    <mergeCell ref="C9:D10"/>
    <mergeCell ref="F9:G10"/>
    <mergeCell ref="H9:H10"/>
    <mergeCell ref="I9:J10"/>
    <mergeCell ref="K9:K10"/>
    <mergeCell ref="L9:M10"/>
    <mergeCell ref="N9:N10"/>
    <mergeCell ref="Q8:Q10"/>
    <mergeCell ref="B8:B10"/>
    <mergeCell ref="C8:O8"/>
    <mergeCell ref="O9:O10"/>
  </mergeCells>
  <pageMargins left="0.19685039370078741" right="0.19685039370078741" top="0.28301886792452829" bottom="0.74803149606299213" header="0.31496062992125984" footer="0.31496062992125984"/>
  <pageSetup paperSize="9" scale="72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2"/>
  <sheetViews>
    <sheetView rightToLeft="1" zoomScale="87" zoomScaleNormal="87" zoomScaleSheetLayoutView="84" zoomScalePageLayoutView="75" workbookViewId="0">
      <selection activeCell="Q8" sqref="Q8"/>
    </sheetView>
  </sheetViews>
  <sheetFormatPr defaultColWidth="9.140625" defaultRowHeight="12.75"/>
  <cols>
    <col min="1" max="1" width="43.7109375" style="1" bestFit="1" customWidth="1"/>
    <col min="2" max="2" width="13.85546875" style="1" bestFit="1" customWidth="1"/>
    <col min="3" max="3" width="4.5703125" style="1" customWidth="1"/>
    <col min="4" max="4" width="1.42578125" style="1" hidden="1" customWidth="1"/>
    <col min="5" max="5" width="13.85546875" style="1" bestFit="1" customWidth="1"/>
    <col min="6" max="6" width="4.42578125" style="1" customWidth="1"/>
    <col min="7" max="7" width="0.42578125" style="1" hidden="1" customWidth="1"/>
    <col min="8" max="8" width="11.42578125" style="1" bestFit="1" customWidth="1"/>
    <col min="9" max="9" width="5" style="1" customWidth="1"/>
    <col min="10" max="10" width="9.140625" style="1" hidden="1" customWidth="1"/>
    <col min="11" max="11" width="11.42578125" style="1" bestFit="1" customWidth="1"/>
    <col min="12" max="12" width="2.42578125" style="1" customWidth="1"/>
    <col min="13" max="13" width="8.7109375" style="1" hidden="1" customWidth="1"/>
    <col min="14" max="14" width="17" style="1" bestFit="1" customWidth="1"/>
    <col min="15" max="16" width="17" style="1" customWidth="1"/>
    <col min="17" max="17" width="14.42578125" style="1" customWidth="1"/>
    <col min="18" max="18" width="11" style="1" bestFit="1" customWidth="1"/>
    <col min="19" max="19" width="15.140625" style="1" bestFit="1" customWidth="1"/>
    <col min="20" max="16384" width="9.140625" style="1"/>
  </cols>
  <sheetData>
    <row r="1" spans="1:28" ht="33">
      <c r="A1" s="296" t="s">
        <v>162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152"/>
      <c r="P1" s="152"/>
    </row>
    <row r="2" spans="1:28" ht="39.75" thickBot="1">
      <c r="A2" s="87"/>
      <c r="B2" s="136"/>
      <c r="C2" s="131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52"/>
      <c r="P2" s="152"/>
    </row>
    <row r="3" spans="1:28" ht="32.25" thickTop="1" thickBot="1">
      <c r="A3" s="332" t="s">
        <v>23</v>
      </c>
      <c r="B3" s="314" t="s">
        <v>126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5"/>
      <c r="P3" s="315"/>
      <c r="Q3" s="315"/>
      <c r="R3" s="315"/>
      <c r="S3" s="315"/>
    </row>
    <row r="4" spans="1:28" ht="31.5" customHeight="1" thickTop="1">
      <c r="A4" s="333"/>
      <c r="B4" s="335" t="s">
        <v>141</v>
      </c>
      <c r="C4" s="336"/>
      <c r="D4" s="337"/>
      <c r="E4" s="341" t="s">
        <v>142</v>
      </c>
      <c r="F4" s="336"/>
      <c r="G4" s="337"/>
      <c r="H4" s="341" t="s">
        <v>143</v>
      </c>
      <c r="I4" s="336"/>
      <c r="J4" s="337"/>
      <c r="K4" s="341" t="s">
        <v>144</v>
      </c>
      <c r="L4" s="336"/>
      <c r="M4" s="337"/>
      <c r="N4" s="343" t="s">
        <v>26</v>
      </c>
      <c r="O4" s="318" t="s">
        <v>197</v>
      </c>
      <c r="P4" s="316" t="s">
        <v>196</v>
      </c>
      <c r="Q4" s="313" t="s">
        <v>20</v>
      </c>
      <c r="R4" s="313" t="s">
        <v>189</v>
      </c>
      <c r="S4" s="313" t="s">
        <v>195</v>
      </c>
    </row>
    <row r="5" spans="1:28" s="128" customFormat="1" ht="31.5" customHeight="1" thickBot="1">
      <c r="A5" s="334"/>
      <c r="B5" s="338"/>
      <c r="C5" s="339"/>
      <c r="D5" s="340"/>
      <c r="E5" s="342"/>
      <c r="F5" s="339"/>
      <c r="G5" s="340"/>
      <c r="H5" s="342"/>
      <c r="I5" s="339"/>
      <c r="J5" s="340"/>
      <c r="K5" s="342"/>
      <c r="L5" s="339"/>
      <c r="M5" s="340"/>
      <c r="N5" s="344"/>
      <c r="O5" s="319"/>
      <c r="P5" s="317"/>
      <c r="Q5" s="313"/>
      <c r="R5" s="313"/>
      <c r="S5" s="313"/>
    </row>
    <row r="6" spans="1:28" s="128" customFormat="1" ht="32.25" customHeight="1" thickTop="1" thickBot="1">
      <c r="A6" s="175" t="s">
        <v>124</v>
      </c>
      <c r="B6" s="331">
        <f>$N$6*25%</f>
        <v>160000.04999999999</v>
      </c>
      <c r="C6" s="322"/>
      <c r="D6" s="323"/>
      <c r="E6" s="331">
        <f>$N$6*25%</f>
        <v>160000.04999999999</v>
      </c>
      <c r="F6" s="322"/>
      <c r="G6" s="323"/>
      <c r="H6" s="331">
        <f>$N$6*25%</f>
        <v>160000.04999999999</v>
      </c>
      <c r="I6" s="322"/>
      <c r="J6" s="323"/>
      <c r="K6" s="331">
        <f>$N$6*25%</f>
        <v>160000.04999999999</v>
      </c>
      <c r="L6" s="322"/>
      <c r="M6" s="323"/>
      <c r="N6" s="177">
        <v>640000.19999999995</v>
      </c>
      <c r="O6" s="173">
        <f>N6/$N$12</f>
        <v>0.29068445630759637</v>
      </c>
      <c r="P6" s="173">
        <f>N6/'التدفقات التقديرية'!$P$22</f>
        <v>0.12670501339905096</v>
      </c>
      <c r="Q6" s="168">
        <v>595041</v>
      </c>
      <c r="R6" s="168">
        <f>N6-Q6</f>
        <v>44959.199999999953</v>
      </c>
      <c r="S6" s="169">
        <f>R6/N6</f>
        <v>7.0248728047272418E-2</v>
      </c>
    </row>
    <row r="7" spans="1:28" ht="34.5" customHeight="1" thickTop="1" thickBot="1">
      <c r="A7" s="175" t="s">
        <v>120</v>
      </c>
      <c r="B7" s="321">
        <v>333500</v>
      </c>
      <c r="C7" s="322"/>
      <c r="D7" s="323"/>
      <c r="E7" s="321">
        <v>287500</v>
      </c>
      <c r="F7" s="322"/>
      <c r="G7" s="323"/>
      <c r="H7" s="321">
        <v>144450</v>
      </c>
      <c r="I7" s="322"/>
      <c r="J7" s="323"/>
      <c r="K7" s="321">
        <v>144450</v>
      </c>
      <c r="L7" s="322"/>
      <c r="M7" s="323"/>
      <c r="N7" s="177">
        <f>B7+E7+H7+K7</f>
        <v>909900</v>
      </c>
      <c r="O7" s="173">
        <f t="shared" ref="O7:O12" si="0">N7/$N$12</f>
        <v>0.41327141271874912</v>
      </c>
      <c r="P7" s="173">
        <f>N7/'التدفقات التقديرية'!$P$22</f>
        <v>0.18013883697504546</v>
      </c>
      <c r="Q7" s="168">
        <v>757054</v>
      </c>
      <c r="R7" s="168">
        <f t="shared" ref="R7:R11" si="1">N7-Q7</f>
        <v>152846</v>
      </c>
      <c r="S7" s="169">
        <f t="shared" ref="S7:S12" si="2">R7/N7</f>
        <v>0.16798109682382678</v>
      </c>
      <c r="T7" s="128"/>
      <c r="U7" s="128"/>
      <c r="V7" s="128"/>
      <c r="W7" s="128"/>
      <c r="X7" s="128"/>
      <c r="Y7" s="128"/>
      <c r="Z7" s="128"/>
      <c r="AA7" s="128"/>
      <c r="AB7" s="128"/>
    </row>
    <row r="8" spans="1:28" ht="35.25" customHeight="1" thickTop="1" thickBot="1">
      <c r="A8" s="175" t="s">
        <v>121</v>
      </c>
      <c r="B8" s="321">
        <f>$N$8*30%</f>
        <v>99540.12000000001</v>
      </c>
      <c r="C8" s="322"/>
      <c r="D8" s="323"/>
      <c r="E8" s="321">
        <f>$N$8*30%</f>
        <v>99540.12000000001</v>
      </c>
      <c r="F8" s="322"/>
      <c r="G8" s="323"/>
      <c r="H8" s="321">
        <f>$N$8*20%</f>
        <v>66360.08</v>
      </c>
      <c r="I8" s="322"/>
      <c r="J8" s="323"/>
      <c r="K8" s="321">
        <f>$N$8*20%</f>
        <v>66360.08</v>
      </c>
      <c r="L8" s="322"/>
      <c r="M8" s="323"/>
      <c r="N8" s="177">
        <v>331800.40000000002</v>
      </c>
      <c r="O8" s="173">
        <f t="shared" si="0"/>
        <v>0.15070185740042427</v>
      </c>
      <c r="P8" s="173">
        <f>N8/'التدفقات التقديرية'!$P$22</f>
        <v>6.5688689046988546E-2</v>
      </c>
      <c r="Q8" s="168">
        <v>328473</v>
      </c>
      <c r="R8" s="168">
        <f t="shared" si="1"/>
        <v>3327.4000000000233</v>
      </c>
      <c r="S8" s="169">
        <f t="shared" si="2"/>
        <v>1.0028318229875622E-2</v>
      </c>
      <c r="T8" s="128"/>
      <c r="U8" s="128"/>
      <c r="V8" s="128"/>
      <c r="W8" s="128"/>
      <c r="X8" s="128"/>
      <c r="Y8" s="128"/>
      <c r="Z8" s="128"/>
      <c r="AA8" s="128"/>
      <c r="AB8" s="128"/>
    </row>
    <row r="9" spans="1:28" ht="37.5" customHeight="1" thickTop="1" thickBot="1">
      <c r="A9" s="175" t="s">
        <v>123</v>
      </c>
      <c r="B9" s="321">
        <f>$N$9*25%</f>
        <v>22500.05</v>
      </c>
      <c r="C9" s="322"/>
      <c r="D9" s="323"/>
      <c r="E9" s="321">
        <f>$N$9*25%</f>
        <v>22500.05</v>
      </c>
      <c r="F9" s="322"/>
      <c r="G9" s="323"/>
      <c r="H9" s="321">
        <f>$N$9*25%</f>
        <v>22500.05</v>
      </c>
      <c r="I9" s="322"/>
      <c r="J9" s="323"/>
      <c r="K9" s="321">
        <f>$N$9*25%</f>
        <v>22500.05</v>
      </c>
      <c r="L9" s="322"/>
      <c r="M9" s="323"/>
      <c r="N9" s="177">
        <v>90000.2</v>
      </c>
      <c r="O9" s="173">
        <f t="shared" si="0"/>
        <v>4.0877579732904672E-2</v>
      </c>
      <c r="P9" s="173">
        <f>N9/'التدفقات التقديرية'!$P$22</f>
        <v>1.7817926536456186E-2</v>
      </c>
      <c r="Q9" s="168">
        <v>111137</v>
      </c>
      <c r="R9" s="168">
        <f t="shared" si="1"/>
        <v>-21136.800000000003</v>
      </c>
      <c r="S9" s="169">
        <f t="shared" si="2"/>
        <v>-0.23485281143819683</v>
      </c>
    </row>
    <row r="10" spans="1:28" ht="29.25" customHeight="1" thickTop="1" thickBot="1">
      <c r="A10" s="175" t="s">
        <v>122</v>
      </c>
      <c r="B10" s="326">
        <f>$N$10*25%</f>
        <v>37500</v>
      </c>
      <c r="C10" s="327"/>
      <c r="D10" s="328"/>
      <c r="E10" s="326">
        <f>$N$10*25%</f>
        <v>37500</v>
      </c>
      <c r="F10" s="327"/>
      <c r="G10" s="328"/>
      <c r="H10" s="326">
        <f>$N$10*25%</f>
        <v>37500</v>
      </c>
      <c r="I10" s="327"/>
      <c r="J10" s="328"/>
      <c r="K10" s="326">
        <f>$N$10*25%</f>
        <v>37500</v>
      </c>
      <c r="L10" s="327"/>
      <c r="M10" s="328"/>
      <c r="N10" s="177">
        <v>150000</v>
      </c>
      <c r="O10" s="173">
        <f t="shared" si="0"/>
        <v>6.8129148156734112E-2</v>
      </c>
      <c r="P10" s="173">
        <f>N10/'التدفقات التقديرية'!$P$22</f>
        <v>2.9696478235253124E-2</v>
      </c>
      <c r="Q10" s="168">
        <v>433116</v>
      </c>
      <c r="R10" s="168">
        <f t="shared" si="1"/>
        <v>-283116</v>
      </c>
      <c r="S10" s="169">
        <f t="shared" si="2"/>
        <v>-1.88744</v>
      </c>
    </row>
    <row r="11" spans="1:28" ht="34.5" customHeight="1" thickTop="1" thickBot="1">
      <c r="A11" s="175" t="s">
        <v>125</v>
      </c>
      <c r="B11" s="320"/>
      <c r="C11" s="320"/>
      <c r="D11" s="141"/>
      <c r="E11" s="320">
        <v>80000</v>
      </c>
      <c r="F11" s="320"/>
      <c r="G11" s="141"/>
      <c r="H11" s="320"/>
      <c r="I11" s="320"/>
      <c r="J11" s="141"/>
      <c r="K11" s="320"/>
      <c r="L11" s="320"/>
      <c r="M11" s="142"/>
      <c r="N11" s="177">
        <v>80000</v>
      </c>
      <c r="O11" s="173">
        <f t="shared" si="0"/>
        <v>3.6335545683591527E-2</v>
      </c>
      <c r="P11" s="173">
        <f>N11/'التدفقات التقديرية'!$P$22</f>
        <v>1.5838121725468335E-2</v>
      </c>
      <c r="Q11" s="168">
        <v>28234</v>
      </c>
      <c r="R11" s="168">
        <f t="shared" si="1"/>
        <v>51766</v>
      </c>
      <c r="S11" s="169">
        <f t="shared" si="2"/>
        <v>0.64707499999999996</v>
      </c>
    </row>
    <row r="12" spans="1:28" ht="41.25" customHeight="1" thickTop="1">
      <c r="A12" s="176" t="s">
        <v>24</v>
      </c>
      <c r="B12" s="329">
        <f>SUM(B6:C11)</f>
        <v>653040.22000000009</v>
      </c>
      <c r="C12" s="330"/>
      <c r="D12" s="325"/>
      <c r="E12" s="324">
        <f>SUM(E6:F11)</f>
        <v>687040.22000000009</v>
      </c>
      <c r="F12" s="330"/>
      <c r="G12" s="325"/>
      <c r="H12" s="324">
        <f>SUM(H6:I11)</f>
        <v>430810.18</v>
      </c>
      <c r="I12" s="325"/>
      <c r="J12" s="135">
        <f>SUM(J6:J11)</f>
        <v>0</v>
      </c>
      <c r="K12" s="324">
        <f>SUM(K6:L11)</f>
        <v>430810.18</v>
      </c>
      <c r="L12" s="325"/>
      <c r="M12" s="132">
        <f>SUM(M6:M11)</f>
        <v>0</v>
      </c>
      <c r="N12" s="178">
        <f>SUM(N6:N11)</f>
        <v>2201700.7999999998</v>
      </c>
      <c r="O12" s="174">
        <f t="shared" si="0"/>
        <v>1</v>
      </c>
      <c r="P12" s="174">
        <f>N12/'التدفقات التقديرية'!$P$22</f>
        <v>0.43588506591826259</v>
      </c>
      <c r="Q12" s="170">
        <f>SUM(Q6:Q11)</f>
        <v>2253055</v>
      </c>
      <c r="R12" s="171">
        <f>N12-Q12</f>
        <v>-51354.200000000186</v>
      </c>
      <c r="S12" s="172">
        <f t="shared" si="2"/>
        <v>-2.3324786001803783E-2</v>
      </c>
    </row>
  </sheetData>
  <mergeCells count="41">
    <mergeCell ref="A1:N1"/>
    <mergeCell ref="A3:A5"/>
    <mergeCell ref="B4:D5"/>
    <mergeCell ref="H4:J5"/>
    <mergeCell ref="K4:M5"/>
    <mergeCell ref="N4:N5"/>
    <mergeCell ref="E4:G5"/>
    <mergeCell ref="H12:I12"/>
    <mergeCell ref="K12:L12"/>
    <mergeCell ref="H8:J8"/>
    <mergeCell ref="H10:J10"/>
    <mergeCell ref="B9:D9"/>
    <mergeCell ref="B10:D10"/>
    <mergeCell ref="B12:D12"/>
    <mergeCell ref="E12:G12"/>
    <mergeCell ref="B11:C11"/>
    <mergeCell ref="E11:F11"/>
    <mergeCell ref="E9:G9"/>
    <mergeCell ref="E10:G10"/>
    <mergeCell ref="H9:J9"/>
    <mergeCell ref="K8:M8"/>
    <mergeCell ref="K9:M9"/>
    <mergeCell ref="K10:M10"/>
    <mergeCell ref="H11:I11"/>
    <mergeCell ref="K11:L11"/>
    <mergeCell ref="B8:D8"/>
    <mergeCell ref="E8:G8"/>
    <mergeCell ref="Q4:Q5"/>
    <mergeCell ref="B7:D7"/>
    <mergeCell ref="E7:G7"/>
    <mergeCell ref="H6:J6"/>
    <mergeCell ref="K6:M6"/>
    <mergeCell ref="E6:G6"/>
    <mergeCell ref="B6:D6"/>
    <mergeCell ref="H7:J7"/>
    <mergeCell ref="K7:M7"/>
    <mergeCell ref="R4:R5"/>
    <mergeCell ref="S4:S5"/>
    <mergeCell ref="B3:S3"/>
    <mergeCell ref="P4:P5"/>
    <mergeCell ref="O4:O5"/>
  </mergeCells>
  <pageMargins left="0.39370078740157483" right="0.19685039370078741" top="0.6875" bottom="0.74803149606299213" header="0.31496062992125984" footer="0.31496062992125984"/>
  <pageSetup paperSize="9" scale="75" orientation="landscape" r:id="rId1"/>
  <headerFooter>
    <oddHeader>&amp;R&amp;G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U31"/>
  <sheetViews>
    <sheetView rightToLeft="1" topLeftCell="A7" zoomScaleNormal="100" zoomScaleSheetLayoutView="73" zoomScalePageLayoutView="73" workbookViewId="0">
      <selection activeCell="M19" sqref="M19:O19"/>
    </sheetView>
  </sheetViews>
  <sheetFormatPr defaultColWidth="9.140625" defaultRowHeight="12.75"/>
  <cols>
    <col min="1" max="1" width="1.7109375" style="1" customWidth="1"/>
    <col min="2" max="2" width="8.7109375" style="1" customWidth="1"/>
    <col min="3" max="3" width="24" style="1" bestFit="1" customWidth="1"/>
    <col min="4" max="4" width="10.28515625" style="1" bestFit="1" customWidth="1"/>
    <col min="5" max="5" width="10.140625" style="1" customWidth="1"/>
    <col min="6" max="6" width="10.28515625" style="1" hidden="1" customWidth="1"/>
    <col min="7" max="7" width="10.28515625" style="1" bestFit="1" customWidth="1"/>
    <col min="8" max="8" width="10.140625" style="1" customWidth="1"/>
    <col min="9" max="9" width="10.28515625" style="1" hidden="1" customWidth="1"/>
    <col min="10" max="10" width="10.28515625" style="1" bestFit="1" customWidth="1"/>
    <col min="11" max="11" width="10.140625" style="1" customWidth="1"/>
    <col min="12" max="12" width="10.28515625" style="1" hidden="1" customWidth="1"/>
    <col min="13" max="13" width="10.28515625" style="1" bestFit="1" customWidth="1"/>
    <col min="14" max="14" width="10.140625" style="1" customWidth="1"/>
    <col min="15" max="15" width="10.28515625" style="1" hidden="1" customWidth="1"/>
    <col min="16" max="16" width="14" style="1" bestFit="1" customWidth="1"/>
    <col min="17" max="17" width="10.28515625" style="1" bestFit="1" customWidth="1"/>
    <col min="18" max="18" width="13" style="1" bestFit="1" customWidth="1"/>
    <col min="19" max="19" width="10.85546875" style="1" customWidth="1"/>
    <col min="20" max="20" width="10.140625" style="1" bestFit="1" customWidth="1"/>
    <col min="21" max="21" width="12.140625" style="1" customWidth="1"/>
    <col min="22" max="22" width="9.85546875" style="1" customWidth="1"/>
    <col min="23" max="16384" width="9.140625" style="1"/>
  </cols>
  <sheetData>
    <row r="3" spans="1:21" ht="31.5" customHeight="1"/>
    <row r="4" spans="1:21" ht="100.5" customHeight="1" thickBot="1">
      <c r="A4" s="295" t="s">
        <v>172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1:21" ht="24.95" customHeight="1" thickTop="1" thickBot="1">
      <c r="A5" s="3"/>
      <c r="B5" s="112" t="s">
        <v>78</v>
      </c>
      <c r="C5" s="112" t="s">
        <v>23</v>
      </c>
      <c r="D5" s="352" t="s">
        <v>126</v>
      </c>
      <c r="E5" s="353"/>
      <c r="F5" s="353"/>
      <c r="G5" s="353"/>
      <c r="H5" s="353"/>
      <c r="I5" s="353"/>
      <c r="J5" s="353"/>
      <c r="K5" s="353"/>
      <c r="L5" s="353"/>
      <c r="M5" s="354"/>
      <c r="N5" s="354"/>
      <c r="O5" s="354"/>
      <c r="P5" s="355"/>
      <c r="Q5" s="357" t="s">
        <v>178</v>
      </c>
      <c r="R5" s="356" t="s">
        <v>179</v>
      </c>
      <c r="S5" s="347" t="s">
        <v>20</v>
      </c>
      <c r="T5" s="349" t="s">
        <v>189</v>
      </c>
      <c r="U5" s="349" t="s">
        <v>195</v>
      </c>
    </row>
    <row r="6" spans="1:21" ht="20.100000000000001" customHeight="1" thickTop="1" thickBot="1">
      <c r="A6" s="3"/>
      <c r="B6" s="113"/>
      <c r="C6" s="113"/>
      <c r="D6" s="364" t="s">
        <v>141</v>
      </c>
      <c r="E6" s="365"/>
      <c r="F6" s="366"/>
      <c r="G6" s="364" t="s">
        <v>142</v>
      </c>
      <c r="H6" s="365"/>
      <c r="I6" s="366"/>
      <c r="J6" s="364" t="s">
        <v>145</v>
      </c>
      <c r="K6" s="365"/>
      <c r="L6" s="365"/>
      <c r="M6" s="370" t="s">
        <v>144</v>
      </c>
      <c r="N6" s="370"/>
      <c r="O6" s="370"/>
      <c r="P6" s="345" t="s">
        <v>26</v>
      </c>
      <c r="Q6" s="361"/>
      <c r="R6" s="357"/>
      <c r="S6" s="347"/>
      <c r="T6" s="349"/>
      <c r="U6" s="349"/>
    </row>
    <row r="7" spans="1:21" s="21" customFormat="1" ht="20.100000000000001" customHeight="1" thickTop="1" thickBot="1">
      <c r="A7" s="22"/>
      <c r="B7" s="114"/>
      <c r="C7" s="114"/>
      <c r="D7" s="367"/>
      <c r="E7" s="368"/>
      <c r="F7" s="369"/>
      <c r="G7" s="367"/>
      <c r="H7" s="368"/>
      <c r="I7" s="369"/>
      <c r="J7" s="367"/>
      <c r="K7" s="368"/>
      <c r="L7" s="368"/>
      <c r="M7" s="370"/>
      <c r="N7" s="370"/>
      <c r="O7" s="370"/>
      <c r="P7" s="346"/>
      <c r="Q7" s="361"/>
      <c r="R7" s="357"/>
      <c r="S7" s="347"/>
      <c r="T7" s="349"/>
      <c r="U7" s="349"/>
    </row>
    <row r="8" spans="1:21" ht="20.100000000000001" customHeight="1" thickTop="1" thickBot="1">
      <c r="A8" s="3"/>
      <c r="B8" s="118"/>
      <c r="C8" s="119" t="s">
        <v>87</v>
      </c>
      <c r="D8" s="358">
        <v>135000</v>
      </c>
      <c r="E8" s="359"/>
      <c r="F8" s="360"/>
      <c r="G8" s="358">
        <v>135000</v>
      </c>
      <c r="H8" s="359"/>
      <c r="I8" s="360"/>
      <c r="J8" s="358">
        <v>135000</v>
      </c>
      <c r="K8" s="359"/>
      <c r="L8" s="359"/>
      <c r="M8" s="348">
        <v>135000</v>
      </c>
      <c r="N8" s="348"/>
      <c r="O8" s="348"/>
      <c r="P8" s="189">
        <f t="shared" ref="P8:P14" si="0">SUM(D8:O8)</f>
        <v>540000</v>
      </c>
      <c r="Q8" s="191">
        <f t="shared" ref="Q8:Q14" si="1">P8/$P$28</f>
        <v>0.3025515178001143</v>
      </c>
      <c r="R8" s="190">
        <f>P8/'التدفقات التقديرية'!$P$22</f>
        <v>0.10690732164691125</v>
      </c>
      <c r="S8" s="181">
        <v>73464</v>
      </c>
      <c r="T8" s="182">
        <f>P8-S8</f>
        <v>466536</v>
      </c>
      <c r="U8" s="183">
        <f>T8/P8</f>
        <v>0.86395555555555559</v>
      </c>
    </row>
    <row r="9" spans="1:21" ht="20.100000000000001" customHeight="1" thickTop="1" thickBot="1">
      <c r="A9" s="3"/>
      <c r="B9" s="118"/>
      <c r="C9" s="120" t="s">
        <v>88</v>
      </c>
      <c r="D9" s="358">
        <f>D8*20%</f>
        <v>27000</v>
      </c>
      <c r="E9" s="359"/>
      <c r="F9" s="360"/>
      <c r="G9" s="358">
        <f>G8*20%</f>
        <v>27000</v>
      </c>
      <c r="H9" s="359"/>
      <c r="I9" s="360"/>
      <c r="J9" s="358">
        <f>J8*20%</f>
        <v>27000</v>
      </c>
      <c r="K9" s="359"/>
      <c r="L9" s="359"/>
      <c r="M9" s="348">
        <f>M8*20%</f>
        <v>27000</v>
      </c>
      <c r="N9" s="348"/>
      <c r="O9" s="348"/>
      <c r="P9" s="189">
        <f t="shared" si="0"/>
        <v>108000</v>
      </c>
      <c r="Q9" s="191">
        <f t="shared" si="1"/>
        <v>6.0510303560022863E-2</v>
      </c>
      <c r="R9" s="190">
        <f>P9/'التدفقات التقديرية'!$P$22</f>
        <v>2.138146432938225E-2</v>
      </c>
      <c r="S9" s="181">
        <v>0</v>
      </c>
      <c r="T9" s="182">
        <v>0</v>
      </c>
      <c r="U9" s="183">
        <f t="shared" ref="U9:U28" si="2">T9/P9</f>
        <v>0</v>
      </c>
    </row>
    <row r="10" spans="1:21" ht="20.100000000000001" customHeight="1" thickTop="1" thickBot="1">
      <c r="A10" s="3"/>
      <c r="B10" s="118"/>
      <c r="C10" s="120" t="s">
        <v>89</v>
      </c>
      <c r="D10" s="358">
        <f>D8*10%</f>
        <v>13500</v>
      </c>
      <c r="E10" s="359"/>
      <c r="F10" s="360"/>
      <c r="G10" s="358">
        <f>G8*10%</f>
        <v>13500</v>
      </c>
      <c r="H10" s="359"/>
      <c r="I10" s="360"/>
      <c r="J10" s="358">
        <f>J8*10%</f>
        <v>13500</v>
      </c>
      <c r="K10" s="359"/>
      <c r="L10" s="359"/>
      <c r="M10" s="348">
        <f>M8*10%</f>
        <v>13500</v>
      </c>
      <c r="N10" s="348"/>
      <c r="O10" s="348"/>
      <c r="P10" s="189">
        <f t="shared" si="0"/>
        <v>54000</v>
      </c>
      <c r="Q10" s="191">
        <f t="shared" si="1"/>
        <v>3.0255151780011431E-2</v>
      </c>
      <c r="R10" s="190">
        <f>P10/'التدفقات التقديرية'!$P$22</f>
        <v>1.0690732164691125E-2</v>
      </c>
      <c r="S10" s="181">
        <v>0</v>
      </c>
      <c r="T10" s="182">
        <v>0</v>
      </c>
      <c r="U10" s="183">
        <f t="shared" si="2"/>
        <v>0</v>
      </c>
    </row>
    <row r="11" spans="1:21" ht="20.100000000000001" customHeight="1" thickTop="1" thickBot="1">
      <c r="A11" s="3"/>
      <c r="B11" s="118"/>
      <c r="C11" s="120" t="s">
        <v>90</v>
      </c>
      <c r="D11" s="358">
        <v>9000</v>
      </c>
      <c r="E11" s="359"/>
      <c r="F11" s="360"/>
      <c r="G11" s="358">
        <v>9000</v>
      </c>
      <c r="H11" s="359"/>
      <c r="I11" s="360"/>
      <c r="J11" s="358">
        <v>9000</v>
      </c>
      <c r="K11" s="359"/>
      <c r="L11" s="359"/>
      <c r="M11" s="348">
        <v>9000</v>
      </c>
      <c r="N11" s="348"/>
      <c r="O11" s="348"/>
      <c r="P11" s="189">
        <f t="shared" si="0"/>
        <v>36000</v>
      </c>
      <c r="Q11" s="191">
        <f t="shared" si="1"/>
        <v>2.0170101186674286E-2</v>
      </c>
      <c r="R11" s="190">
        <f>P11/'التدفقات التقديرية'!$P$22</f>
        <v>7.12715477646075E-3</v>
      </c>
      <c r="S11" s="181">
        <v>0</v>
      </c>
      <c r="T11" s="182">
        <v>0</v>
      </c>
      <c r="U11" s="183">
        <f t="shared" si="2"/>
        <v>0</v>
      </c>
    </row>
    <row r="12" spans="1:21" ht="20.100000000000001" customHeight="1" thickTop="1" thickBot="1">
      <c r="A12" s="3"/>
      <c r="B12" s="118"/>
      <c r="C12" s="120" t="s">
        <v>91</v>
      </c>
      <c r="D12" s="358">
        <v>7500</v>
      </c>
      <c r="E12" s="359"/>
      <c r="F12" s="360"/>
      <c r="G12" s="358">
        <v>7500</v>
      </c>
      <c r="H12" s="359"/>
      <c r="I12" s="360"/>
      <c r="J12" s="358">
        <v>7500</v>
      </c>
      <c r="K12" s="359"/>
      <c r="L12" s="359"/>
      <c r="M12" s="348">
        <v>7500</v>
      </c>
      <c r="N12" s="348"/>
      <c r="O12" s="348"/>
      <c r="P12" s="189">
        <f t="shared" si="0"/>
        <v>30000</v>
      </c>
      <c r="Q12" s="191">
        <f t="shared" si="1"/>
        <v>1.6808417655561906E-2</v>
      </c>
      <c r="R12" s="190">
        <f>P12/'التدفقات التقديرية'!$P$22</f>
        <v>5.9392956470506247E-3</v>
      </c>
      <c r="S12" s="181">
        <v>17302</v>
      </c>
      <c r="T12" s="182">
        <f t="shared" ref="T12:T28" si="3">P12-S12</f>
        <v>12698</v>
      </c>
      <c r="U12" s="183">
        <f t="shared" si="2"/>
        <v>0.42326666666666668</v>
      </c>
    </row>
    <row r="13" spans="1:21" ht="20.100000000000001" customHeight="1" thickTop="1" thickBot="1">
      <c r="A13" s="3"/>
      <c r="B13" s="118"/>
      <c r="C13" s="120" t="s">
        <v>74</v>
      </c>
      <c r="D13" s="358"/>
      <c r="E13" s="359"/>
      <c r="F13" s="360"/>
      <c r="G13" s="358">
        <v>40000</v>
      </c>
      <c r="H13" s="359"/>
      <c r="I13" s="360"/>
      <c r="J13" s="358"/>
      <c r="K13" s="359"/>
      <c r="L13" s="359"/>
      <c r="M13" s="348"/>
      <c r="N13" s="348"/>
      <c r="O13" s="348"/>
      <c r="P13" s="189">
        <f t="shared" si="0"/>
        <v>40000</v>
      </c>
      <c r="Q13" s="191">
        <f t="shared" si="1"/>
        <v>2.2411223540749207E-2</v>
      </c>
      <c r="R13" s="190">
        <f>P13/'التدفقات التقديرية'!$P$22</f>
        <v>7.9190608627341674E-3</v>
      </c>
      <c r="S13" s="181">
        <v>8911</v>
      </c>
      <c r="T13" s="182">
        <f t="shared" si="3"/>
        <v>31089</v>
      </c>
      <c r="U13" s="183">
        <f t="shared" si="2"/>
        <v>0.77722500000000005</v>
      </c>
    </row>
    <row r="14" spans="1:21" ht="20.100000000000001" customHeight="1" thickTop="1" thickBot="1">
      <c r="A14" s="3"/>
      <c r="B14" s="118"/>
      <c r="C14" s="120" t="s">
        <v>92</v>
      </c>
      <c r="D14" s="358">
        <v>3000</v>
      </c>
      <c r="E14" s="359"/>
      <c r="F14" s="360"/>
      <c r="G14" s="358">
        <v>3000</v>
      </c>
      <c r="H14" s="359"/>
      <c r="I14" s="360"/>
      <c r="J14" s="358">
        <v>3000</v>
      </c>
      <c r="K14" s="359"/>
      <c r="L14" s="359"/>
      <c r="M14" s="348">
        <v>3000</v>
      </c>
      <c r="N14" s="348"/>
      <c r="O14" s="348"/>
      <c r="P14" s="189">
        <f t="shared" si="0"/>
        <v>12000</v>
      </c>
      <c r="Q14" s="191">
        <f t="shared" si="1"/>
        <v>6.7233670622247619E-3</v>
      </c>
      <c r="R14" s="190">
        <f>P14/'التدفقات التقديرية'!$P$22</f>
        <v>2.3757182588202501E-3</v>
      </c>
      <c r="S14" s="181">
        <v>0</v>
      </c>
      <c r="T14" s="182">
        <v>0</v>
      </c>
      <c r="U14" s="183">
        <f t="shared" si="2"/>
        <v>0</v>
      </c>
    </row>
    <row r="15" spans="1:21" ht="20.100000000000001" customHeight="1" thickTop="1" thickBot="1">
      <c r="A15" s="3"/>
      <c r="B15" s="118"/>
      <c r="C15" s="120" t="s">
        <v>190</v>
      </c>
      <c r="D15" s="350"/>
      <c r="E15" s="374"/>
      <c r="F15" s="154"/>
      <c r="G15" s="350"/>
      <c r="H15" s="374"/>
      <c r="I15" s="154"/>
      <c r="J15" s="350"/>
      <c r="K15" s="374"/>
      <c r="L15" s="153"/>
      <c r="M15" s="350"/>
      <c r="N15" s="351"/>
      <c r="O15" s="186"/>
      <c r="P15" s="189">
        <v>0</v>
      </c>
      <c r="Q15" s="191"/>
      <c r="R15" s="190"/>
      <c r="S15" s="181">
        <v>48655</v>
      </c>
      <c r="T15" s="182">
        <f t="shared" si="3"/>
        <v>-48655</v>
      </c>
      <c r="U15" s="183" t="e">
        <f>T15/P15</f>
        <v>#DIV/0!</v>
      </c>
    </row>
    <row r="16" spans="1:21" ht="20.100000000000001" customHeight="1" thickTop="1" thickBot="1">
      <c r="A16" s="3"/>
      <c r="B16" s="118"/>
      <c r="C16" s="120" t="s">
        <v>93</v>
      </c>
      <c r="D16" s="358">
        <v>15000</v>
      </c>
      <c r="E16" s="359"/>
      <c r="F16" s="360"/>
      <c r="G16" s="358">
        <v>15000</v>
      </c>
      <c r="H16" s="359"/>
      <c r="I16" s="360"/>
      <c r="J16" s="358">
        <v>15000</v>
      </c>
      <c r="K16" s="359"/>
      <c r="L16" s="359"/>
      <c r="M16" s="348">
        <v>15000</v>
      </c>
      <c r="N16" s="348"/>
      <c r="O16" s="348"/>
      <c r="P16" s="189">
        <v>60000</v>
      </c>
      <c r="Q16" s="191">
        <f>P16/$P$28</f>
        <v>3.3616835311123812E-2</v>
      </c>
      <c r="R16" s="190">
        <f>P16/'التدفقات التقديرية'!$P$22</f>
        <v>1.1878591294101249E-2</v>
      </c>
      <c r="S16" s="181">
        <v>0</v>
      </c>
      <c r="T16" s="182">
        <v>0</v>
      </c>
      <c r="U16" s="183">
        <f t="shared" si="2"/>
        <v>0</v>
      </c>
    </row>
    <row r="17" spans="1:21" ht="20.100000000000001" customHeight="1" thickTop="1" thickBot="1">
      <c r="A17" s="3"/>
      <c r="B17" s="118"/>
      <c r="C17" s="120" t="s">
        <v>191</v>
      </c>
      <c r="D17" s="350"/>
      <c r="E17" s="351"/>
      <c r="F17" s="154"/>
      <c r="G17" s="350"/>
      <c r="H17" s="351"/>
      <c r="I17" s="154"/>
      <c r="J17" s="350"/>
      <c r="K17" s="351"/>
      <c r="L17" s="153"/>
      <c r="M17" s="350"/>
      <c r="N17" s="351"/>
      <c r="O17" s="186"/>
      <c r="P17" s="189">
        <v>0</v>
      </c>
      <c r="Q17" s="191"/>
      <c r="R17" s="190"/>
      <c r="S17" s="181">
        <v>26940</v>
      </c>
      <c r="T17" s="182">
        <f t="shared" si="3"/>
        <v>-26940</v>
      </c>
      <c r="U17" s="183" t="e">
        <f t="shared" si="2"/>
        <v>#DIV/0!</v>
      </c>
    </row>
    <row r="18" spans="1:21" ht="20.100000000000001" customHeight="1" thickTop="1" thickBot="1">
      <c r="A18" s="3"/>
      <c r="B18" s="118"/>
      <c r="C18" s="120" t="s">
        <v>75</v>
      </c>
      <c r="D18" s="358">
        <v>6250</v>
      </c>
      <c r="E18" s="359"/>
      <c r="F18" s="360"/>
      <c r="G18" s="358">
        <v>6250</v>
      </c>
      <c r="H18" s="359"/>
      <c r="I18" s="360"/>
      <c r="J18" s="358">
        <v>6250</v>
      </c>
      <c r="K18" s="359"/>
      <c r="L18" s="359"/>
      <c r="M18" s="348">
        <v>6250</v>
      </c>
      <c r="N18" s="348"/>
      <c r="O18" s="348"/>
      <c r="P18" s="189">
        <f t="shared" ref="P18:P23" si="4">SUM(D18:O18)</f>
        <v>25000</v>
      </c>
      <c r="Q18" s="191">
        <f t="shared" ref="Q18:Q23" si="5">P18/$P$28</f>
        <v>1.4007014712968254E-2</v>
      </c>
      <c r="R18" s="190">
        <f>P18/'التدفقات التقديرية'!$P$22</f>
        <v>4.9494130392088538E-3</v>
      </c>
      <c r="S18" s="181">
        <v>15516</v>
      </c>
      <c r="T18" s="182">
        <f t="shared" si="3"/>
        <v>9484</v>
      </c>
      <c r="U18" s="183">
        <f t="shared" si="2"/>
        <v>0.37935999999999998</v>
      </c>
    </row>
    <row r="19" spans="1:21" ht="20.100000000000001" customHeight="1" thickTop="1" thickBot="1">
      <c r="A19" s="7"/>
      <c r="B19" s="118"/>
      <c r="C19" s="120" t="s">
        <v>159</v>
      </c>
      <c r="D19" s="358">
        <v>6250</v>
      </c>
      <c r="E19" s="359"/>
      <c r="F19" s="360"/>
      <c r="G19" s="358">
        <v>6250</v>
      </c>
      <c r="H19" s="359"/>
      <c r="I19" s="360"/>
      <c r="J19" s="358">
        <v>6250</v>
      </c>
      <c r="K19" s="359"/>
      <c r="L19" s="359"/>
      <c r="M19" s="348">
        <v>6250</v>
      </c>
      <c r="N19" s="348"/>
      <c r="O19" s="348"/>
      <c r="P19" s="189">
        <f t="shared" si="4"/>
        <v>25000</v>
      </c>
      <c r="Q19" s="191">
        <f t="shared" si="5"/>
        <v>1.4007014712968254E-2</v>
      </c>
      <c r="R19" s="190">
        <f>P19/'التدفقات التقديرية'!$P$22</f>
        <v>4.9494130392088538E-3</v>
      </c>
      <c r="S19" s="181">
        <v>0</v>
      </c>
      <c r="T19" s="182">
        <v>0</v>
      </c>
      <c r="U19" s="183">
        <f t="shared" si="2"/>
        <v>0</v>
      </c>
    </row>
    <row r="20" spans="1:21" ht="20.100000000000001" customHeight="1" thickTop="1" thickBot="1">
      <c r="A20" s="7"/>
      <c r="B20" s="118"/>
      <c r="C20" s="120" t="s">
        <v>169</v>
      </c>
      <c r="D20" s="358">
        <v>2500</v>
      </c>
      <c r="E20" s="359"/>
      <c r="F20" s="360"/>
      <c r="G20" s="358">
        <v>2500</v>
      </c>
      <c r="H20" s="359"/>
      <c r="I20" s="360"/>
      <c r="J20" s="358">
        <v>2500</v>
      </c>
      <c r="K20" s="359"/>
      <c r="L20" s="359"/>
      <c r="M20" s="348">
        <v>2500</v>
      </c>
      <c r="N20" s="348"/>
      <c r="O20" s="348"/>
      <c r="P20" s="189">
        <f t="shared" si="4"/>
        <v>10000</v>
      </c>
      <c r="Q20" s="191">
        <f t="shared" si="5"/>
        <v>5.6028058851873017E-3</v>
      </c>
      <c r="R20" s="190">
        <f>P20/'التدفقات التقديرية'!$P$22</f>
        <v>1.9797652156835419E-3</v>
      </c>
      <c r="S20" s="181">
        <v>5000</v>
      </c>
      <c r="T20" s="182">
        <f t="shared" si="3"/>
        <v>5000</v>
      </c>
      <c r="U20" s="183">
        <f t="shared" si="2"/>
        <v>0.5</v>
      </c>
    </row>
    <row r="21" spans="1:21" ht="20.100000000000001" customHeight="1" thickTop="1" thickBot="1">
      <c r="A21" s="7"/>
      <c r="B21" s="118"/>
      <c r="C21" s="120" t="s">
        <v>170</v>
      </c>
      <c r="D21" s="358">
        <v>6250</v>
      </c>
      <c r="E21" s="359"/>
      <c r="F21" s="360"/>
      <c r="G21" s="358">
        <v>6250</v>
      </c>
      <c r="H21" s="359"/>
      <c r="I21" s="360"/>
      <c r="J21" s="358">
        <v>6250</v>
      </c>
      <c r="K21" s="359"/>
      <c r="L21" s="359"/>
      <c r="M21" s="348">
        <v>6250</v>
      </c>
      <c r="N21" s="348"/>
      <c r="O21" s="348"/>
      <c r="P21" s="189">
        <f t="shared" si="4"/>
        <v>25000</v>
      </c>
      <c r="Q21" s="191">
        <f t="shared" si="5"/>
        <v>1.4007014712968254E-2</v>
      </c>
      <c r="R21" s="190">
        <f>P21/'التدفقات التقديرية'!$P$22</f>
        <v>4.9494130392088538E-3</v>
      </c>
      <c r="S21" s="181">
        <v>0</v>
      </c>
      <c r="T21" s="182">
        <v>0</v>
      </c>
      <c r="U21" s="183">
        <f t="shared" si="2"/>
        <v>0</v>
      </c>
    </row>
    <row r="22" spans="1:21" ht="20.100000000000001" customHeight="1" thickTop="1" thickBot="1">
      <c r="A22" s="7"/>
      <c r="B22" s="118"/>
      <c r="C22" s="120" t="s">
        <v>177</v>
      </c>
      <c r="D22" s="350">
        <v>75000</v>
      </c>
      <c r="E22" s="374"/>
      <c r="F22" s="145"/>
      <c r="G22" s="350">
        <v>25000</v>
      </c>
      <c r="H22" s="374"/>
      <c r="I22" s="145"/>
      <c r="J22" s="350">
        <v>25000</v>
      </c>
      <c r="K22" s="374"/>
      <c r="L22" s="153"/>
      <c r="M22" s="348">
        <v>25000</v>
      </c>
      <c r="N22" s="348"/>
      <c r="O22" s="186"/>
      <c r="P22" s="189">
        <f t="shared" si="4"/>
        <v>150000</v>
      </c>
      <c r="Q22" s="191">
        <f t="shared" si="5"/>
        <v>8.4042088277809526E-2</v>
      </c>
      <c r="R22" s="190">
        <f>P22/'التدفقات التقديرية'!$P$22</f>
        <v>2.9696478235253124E-2</v>
      </c>
      <c r="S22" s="181">
        <v>0</v>
      </c>
      <c r="T22" s="182">
        <v>0</v>
      </c>
      <c r="U22" s="183">
        <f t="shared" si="2"/>
        <v>0</v>
      </c>
    </row>
    <row r="23" spans="1:21" ht="18.75" customHeight="1" thickTop="1" thickBot="1">
      <c r="A23" s="7"/>
      <c r="B23" s="118"/>
      <c r="C23" s="120" t="s">
        <v>171</v>
      </c>
      <c r="D23" s="358">
        <v>2500</v>
      </c>
      <c r="E23" s="359"/>
      <c r="F23" s="360"/>
      <c r="G23" s="358">
        <v>2500</v>
      </c>
      <c r="H23" s="359"/>
      <c r="I23" s="360"/>
      <c r="J23" s="358">
        <v>2500</v>
      </c>
      <c r="K23" s="359"/>
      <c r="L23" s="359"/>
      <c r="M23" s="348">
        <v>2500</v>
      </c>
      <c r="N23" s="348"/>
      <c r="O23" s="348"/>
      <c r="P23" s="189">
        <f t="shared" si="4"/>
        <v>10000</v>
      </c>
      <c r="Q23" s="191">
        <f t="shared" si="5"/>
        <v>5.6028058851873017E-3</v>
      </c>
      <c r="R23" s="190">
        <f>P23/'التدفقات التقديرية'!$P$22</f>
        <v>1.9797652156835419E-3</v>
      </c>
      <c r="S23" s="181">
        <v>4000</v>
      </c>
      <c r="T23" s="182">
        <f t="shared" si="3"/>
        <v>6000</v>
      </c>
      <c r="U23" s="183">
        <f t="shared" si="2"/>
        <v>0.6</v>
      </c>
    </row>
    <row r="24" spans="1:21" ht="18.75" customHeight="1" thickTop="1" thickBot="1">
      <c r="A24" s="7"/>
      <c r="B24" s="118"/>
      <c r="C24" s="120" t="s">
        <v>193</v>
      </c>
      <c r="D24" s="350"/>
      <c r="E24" s="374"/>
      <c r="F24" s="154"/>
      <c r="G24" s="350"/>
      <c r="H24" s="374"/>
      <c r="I24" s="159"/>
      <c r="J24" s="350"/>
      <c r="K24" s="374"/>
      <c r="L24" s="153"/>
      <c r="M24" s="350"/>
      <c r="N24" s="351"/>
      <c r="O24" s="186"/>
      <c r="P24" s="189">
        <v>0</v>
      </c>
      <c r="Q24" s="191"/>
      <c r="R24" s="190"/>
      <c r="S24" s="181">
        <v>8950</v>
      </c>
      <c r="T24" s="182">
        <f t="shared" si="3"/>
        <v>-8950</v>
      </c>
      <c r="U24" s="183" t="e">
        <f t="shared" si="2"/>
        <v>#DIV/0!</v>
      </c>
    </row>
    <row r="25" spans="1:21" ht="18.75" customHeight="1" thickTop="1" thickBot="1">
      <c r="A25" s="7"/>
      <c r="B25" s="118"/>
      <c r="C25" s="120" t="s">
        <v>194</v>
      </c>
      <c r="D25" s="350"/>
      <c r="E25" s="374"/>
      <c r="F25" s="159"/>
      <c r="G25" s="350"/>
      <c r="H25" s="374"/>
      <c r="I25" s="159"/>
      <c r="J25" s="350"/>
      <c r="K25" s="374"/>
      <c r="L25" s="153"/>
      <c r="M25" s="350"/>
      <c r="N25" s="351"/>
      <c r="O25" s="186"/>
      <c r="P25" s="189">
        <v>0</v>
      </c>
      <c r="Q25" s="191"/>
      <c r="R25" s="190"/>
      <c r="S25" s="181">
        <v>13903</v>
      </c>
      <c r="T25" s="182">
        <f t="shared" si="3"/>
        <v>-13903</v>
      </c>
      <c r="U25" s="183" t="e">
        <f t="shared" si="2"/>
        <v>#DIV/0!</v>
      </c>
    </row>
    <row r="26" spans="1:21" ht="20.100000000000001" customHeight="1" thickTop="1" thickBot="1">
      <c r="A26" s="7"/>
      <c r="B26" s="118"/>
      <c r="C26" s="120" t="s">
        <v>192</v>
      </c>
      <c r="D26" s="350"/>
      <c r="E26" s="374"/>
      <c r="F26" s="159"/>
      <c r="G26" s="350"/>
      <c r="H26" s="374"/>
      <c r="I26" s="159"/>
      <c r="J26" s="350"/>
      <c r="K26" s="374"/>
      <c r="L26" s="153"/>
      <c r="M26" s="350"/>
      <c r="N26" s="351"/>
      <c r="O26" s="186"/>
      <c r="P26" s="189">
        <v>0</v>
      </c>
      <c r="Q26" s="191"/>
      <c r="R26" s="190"/>
      <c r="S26" s="181">
        <v>9130</v>
      </c>
      <c r="T26" s="182">
        <f t="shared" si="3"/>
        <v>-9130</v>
      </c>
      <c r="U26" s="183" t="e">
        <f t="shared" si="2"/>
        <v>#DIV/0!</v>
      </c>
    </row>
    <row r="27" spans="1:21" ht="16.5" thickTop="1" thickBot="1">
      <c r="B27" s="118"/>
      <c r="C27" s="120" t="s">
        <v>175</v>
      </c>
      <c r="D27" s="350"/>
      <c r="E27" s="374"/>
      <c r="F27" s="159"/>
      <c r="G27" s="350"/>
      <c r="H27" s="374"/>
      <c r="I27" s="159"/>
      <c r="J27" s="358">
        <v>659820</v>
      </c>
      <c r="K27" s="359"/>
      <c r="L27" s="359"/>
      <c r="M27" s="348"/>
      <c r="N27" s="348"/>
      <c r="O27" s="348"/>
      <c r="P27" s="189">
        <f>D27+G27+J27+M27</f>
        <v>659820</v>
      </c>
      <c r="Q27" s="191">
        <f>P27/$P$28</f>
        <v>0.36968433791642857</v>
      </c>
      <c r="R27" s="190">
        <f>P27/'التدفقات التقديرية'!$P$22</f>
        <v>0.13062886846123145</v>
      </c>
      <c r="S27" s="181">
        <v>0</v>
      </c>
      <c r="T27" s="182">
        <v>0</v>
      </c>
      <c r="U27" s="183">
        <f t="shared" si="2"/>
        <v>0</v>
      </c>
    </row>
    <row r="28" spans="1:21" s="72" customFormat="1" ht="25.5" customHeight="1" thickTop="1" thickBot="1">
      <c r="A28" s="71"/>
      <c r="B28" s="96"/>
      <c r="C28" s="121" t="s">
        <v>24</v>
      </c>
      <c r="D28" s="371">
        <f>SUM(D8:F23)</f>
        <v>308750</v>
      </c>
      <c r="E28" s="372"/>
      <c r="F28" s="130">
        <f>SUM(F8:F18)</f>
        <v>0</v>
      </c>
      <c r="G28" s="373">
        <f>SUM(G8:I23)</f>
        <v>298750</v>
      </c>
      <c r="H28" s="372"/>
      <c r="I28" s="130">
        <f>SUM(I8:I18)</f>
        <v>0</v>
      </c>
      <c r="J28" s="373">
        <f>SUM(J8:K27)</f>
        <v>918570</v>
      </c>
      <c r="K28" s="372"/>
      <c r="L28" s="155">
        <f>SUM(L8:L18)</f>
        <v>0</v>
      </c>
      <c r="M28" s="375">
        <f>SUM(M8:O23)</f>
        <v>258750</v>
      </c>
      <c r="N28" s="375"/>
      <c r="O28" s="187">
        <f>SUM(O8:O18)</f>
        <v>0</v>
      </c>
      <c r="P28" s="188">
        <f>SUM(P8:P27)</f>
        <v>1784820</v>
      </c>
      <c r="Q28" s="192">
        <f>P28/$P$28</f>
        <v>1</v>
      </c>
      <c r="R28" s="185">
        <f>P28/'التدفقات التقديرية'!$P$22</f>
        <v>0.35335245522562986</v>
      </c>
      <c r="S28" s="179">
        <f>SUM(S8:S27)</f>
        <v>231771</v>
      </c>
      <c r="T28" s="180">
        <f t="shared" si="3"/>
        <v>1553049</v>
      </c>
      <c r="U28" s="184">
        <f t="shared" si="2"/>
        <v>0.87014320771842535</v>
      </c>
    </row>
    <row r="29" spans="1:21" ht="15" customHeight="1" thickTop="1">
      <c r="A29" s="3"/>
      <c r="B29" s="32"/>
      <c r="C29" s="32"/>
      <c r="D29" s="362"/>
      <c r="E29" s="36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1">
      <c r="D30" s="363"/>
      <c r="E30" s="363"/>
    </row>
    <row r="31" spans="1:21">
      <c r="J31" s="144"/>
    </row>
  </sheetData>
  <mergeCells count="97">
    <mergeCell ref="D25:E25"/>
    <mergeCell ref="D26:E26"/>
    <mergeCell ref="D27:E27"/>
    <mergeCell ref="G24:H24"/>
    <mergeCell ref="G25:H25"/>
    <mergeCell ref="G26:H26"/>
    <mergeCell ref="G27:H27"/>
    <mergeCell ref="J10:L10"/>
    <mergeCell ref="M8:O8"/>
    <mergeCell ref="M9:O9"/>
    <mergeCell ref="D24:E24"/>
    <mergeCell ref="J24:K24"/>
    <mergeCell ref="D15:E15"/>
    <mergeCell ref="G15:H15"/>
    <mergeCell ref="J15:K15"/>
    <mergeCell ref="J17:K17"/>
    <mergeCell ref="G17:H17"/>
    <mergeCell ref="D17:E17"/>
    <mergeCell ref="J25:K25"/>
    <mergeCell ref="J26:K26"/>
    <mergeCell ref="M24:N24"/>
    <mergeCell ref="M25:N25"/>
    <mergeCell ref="M26:N26"/>
    <mergeCell ref="M27:O27"/>
    <mergeCell ref="M13:O13"/>
    <mergeCell ref="M14:O14"/>
    <mergeCell ref="M16:O16"/>
    <mergeCell ref="M18:O18"/>
    <mergeCell ref="M28:N28"/>
    <mergeCell ref="D19:F19"/>
    <mergeCell ref="G19:I19"/>
    <mergeCell ref="J19:L19"/>
    <mergeCell ref="M19:O19"/>
    <mergeCell ref="D20:F20"/>
    <mergeCell ref="G20:I20"/>
    <mergeCell ref="J20:L20"/>
    <mergeCell ref="M20:O20"/>
    <mergeCell ref="D21:F21"/>
    <mergeCell ref="G21:I21"/>
    <mergeCell ref="J21:L21"/>
    <mergeCell ref="M21:O21"/>
    <mergeCell ref="D23:F23"/>
    <mergeCell ref="G23:I23"/>
    <mergeCell ref="J23:L23"/>
    <mergeCell ref="D28:E28"/>
    <mergeCell ref="G28:H28"/>
    <mergeCell ref="J28:K28"/>
    <mergeCell ref="J13:L13"/>
    <mergeCell ref="J14:L14"/>
    <mergeCell ref="J16:L16"/>
    <mergeCell ref="J18:L18"/>
    <mergeCell ref="G18:I18"/>
    <mergeCell ref="D13:F13"/>
    <mergeCell ref="D14:F14"/>
    <mergeCell ref="D16:F16"/>
    <mergeCell ref="D22:E22"/>
    <mergeCell ref="G22:H22"/>
    <mergeCell ref="J22:K22"/>
    <mergeCell ref="G16:I16"/>
    <mergeCell ref="J27:L27"/>
    <mergeCell ref="D29:E30"/>
    <mergeCell ref="A4:P4"/>
    <mergeCell ref="D6:F7"/>
    <mergeCell ref="G6:I7"/>
    <mergeCell ref="J6:L7"/>
    <mergeCell ref="M6:O7"/>
    <mergeCell ref="D18:F18"/>
    <mergeCell ref="G8:I8"/>
    <mergeCell ref="G9:I9"/>
    <mergeCell ref="G10:I10"/>
    <mergeCell ref="G11:I11"/>
    <mergeCell ref="G12:I12"/>
    <mergeCell ref="G13:I13"/>
    <mergeCell ref="G14:I14"/>
    <mergeCell ref="D8:F8"/>
    <mergeCell ref="D9:F9"/>
    <mergeCell ref="U5:U7"/>
    <mergeCell ref="M15:N15"/>
    <mergeCell ref="M17:N17"/>
    <mergeCell ref="D5:P5"/>
    <mergeCell ref="R5:R7"/>
    <mergeCell ref="D10:F10"/>
    <mergeCell ref="D11:F11"/>
    <mergeCell ref="D12:F12"/>
    <mergeCell ref="M10:O10"/>
    <mergeCell ref="M11:O11"/>
    <mergeCell ref="M12:O12"/>
    <mergeCell ref="J11:L11"/>
    <mergeCell ref="J12:L12"/>
    <mergeCell ref="Q5:Q7"/>
    <mergeCell ref="J8:L8"/>
    <mergeCell ref="J9:L9"/>
    <mergeCell ref="P6:P7"/>
    <mergeCell ref="S5:S7"/>
    <mergeCell ref="M22:N22"/>
    <mergeCell ref="M23:O23"/>
    <mergeCell ref="T5:T7"/>
  </mergeCells>
  <phoneticPr fontId="5" type="noConversion"/>
  <printOptions horizontalCentered="1"/>
  <pageMargins left="0.19685039370078741" right="0.19685039370078741" top="0.42499999999999999" bottom="0.15748031496062992" header="0.15748031496062992" footer="0.19685039370078741"/>
  <pageSetup paperSize="9" scale="85" orientation="landscape" r:id="rId1"/>
  <headerFooter alignWithMargins="0"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T21"/>
  <sheetViews>
    <sheetView rightToLeft="1" topLeftCell="A7" zoomScaleNormal="100" zoomScaleSheetLayoutView="89" zoomScalePageLayoutView="77" workbookViewId="0">
      <selection activeCell="Q14" sqref="Q14"/>
    </sheetView>
  </sheetViews>
  <sheetFormatPr defaultColWidth="9.140625" defaultRowHeight="12.75"/>
  <cols>
    <col min="1" max="1" width="1" style="1" customWidth="1"/>
    <col min="2" max="3" width="8.7109375" style="1" customWidth="1"/>
    <col min="4" max="4" width="9.140625" style="1" bestFit="1" customWidth="1"/>
    <col min="5" max="5" width="8.5703125" style="1" customWidth="1"/>
    <col min="6" max="6" width="9.140625" style="1" hidden="1" customWidth="1"/>
    <col min="7" max="8" width="8.7109375" style="1" customWidth="1"/>
    <col min="9" max="9" width="0.140625" style="1" customWidth="1"/>
    <col min="10" max="11" width="8.7109375" style="1" customWidth="1"/>
    <col min="12" max="12" width="8.7109375" style="1" hidden="1" customWidth="1"/>
    <col min="13" max="13" width="8.7109375" style="1" customWidth="1"/>
    <col min="14" max="14" width="8.5703125" style="1" customWidth="1"/>
    <col min="15" max="15" width="8.7109375" style="1" hidden="1" customWidth="1"/>
    <col min="16" max="16" width="9.140625" style="1"/>
    <col min="17" max="17" width="9.28515625" style="1" bestFit="1" customWidth="1"/>
    <col min="18" max="18" width="11.28515625" style="1" customWidth="1"/>
    <col min="19" max="19" width="12.28515625" style="1" customWidth="1"/>
    <col min="20" max="16384" width="9.140625" style="1"/>
  </cols>
  <sheetData>
    <row r="6" spans="1:20" ht="15.75">
      <c r="N6" s="85"/>
    </row>
    <row r="7" spans="1:20" ht="24.95" customHeight="1">
      <c r="A7" s="295" t="s">
        <v>134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</row>
    <row r="8" spans="1:20" ht="24.95" customHeight="1" thickBot="1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20" ht="24.95" customHeight="1" thickTop="1" thickBot="1">
      <c r="A9" s="3"/>
      <c r="B9" s="388" t="s">
        <v>23</v>
      </c>
      <c r="C9" s="388"/>
      <c r="D9" s="389" t="s">
        <v>119</v>
      </c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1"/>
      <c r="P9" s="392"/>
      <c r="Q9" s="376" t="s">
        <v>20</v>
      </c>
      <c r="R9" s="377" t="s">
        <v>189</v>
      </c>
      <c r="S9" s="377" t="s">
        <v>195</v>
      </c>
    </row>
    <row r="10" spans="1:20" ht="20.100000000000001" customHeight="1" thickTop="1" thickBot="1">
      <c r="A10" s="3"/>
      <c r="B10" s="388"/>
      <c r="C10" s="388"/>
      <c r="D10" s="406" t="s">
        <v>146</v>
      </c>
      <c r="E10" s="399"/>
      <c r="F10" s="400"/>
      <c r="G10" s="398" t="s">
        <v>142</v>
      </c>
      <c r="H10" s="399"/>
      <c r="I10" s="400"/>
      <c r="J10" s="398" t="s">
        <v>147</v>
      </c>
      <c r="K10" s="399"/>
      <c r="L10" s="400"/>
      <c r="M10" s="398" t="s">
        <v>148</v>
      </c>
      <c r="N10" s="399"/>
      <c r="O10" s="400"/>
      <c r="P10" s="393" t="s">
        <v>26</v>
      </c>
      <c r="Q10" s="376"/>
      <c r="R10" s="377"/>
      <c r="S10" s="377"/>
      <c r="T10" s="128"/>
    </row>
    <row r="11" spans="1:20" s="21" customFormat="1" ht="20.100000000000001" customHeight="1" thickTop="1" thickBot="1">
      <c r="A11" s="22"/>
      <c r="B11" s="388"/>
      <c r="C11" s="388"/>
      <c r="D11" s="407"/>
      <c r="E11" s="401"/>
      <c r="F11" s="402"/>
      <c r="G11" s="319"/>
      <c r="H11" s="401"/>
      <c r="I11" s="402"/>
      <c r="J11" s="319"/>
      <c r="K11" s="401"/>
      <c r="L11" s="402"/>
      <c r="M11" s="319"/>
      <c r="N11" s="401"/>
      <c r="O11" s="402"/>
      <c r="P11" s="393"/>
      <c r="Q11" s="376"/>
      <c r="R11" s="377"/>
      <c r="S11" s="377"/>
    </row>
    <row r="12" spans="1:20" ht="15" customHeight="1" thickTop="1">
      <c r="A12" s="3"/>
      <c r="B12" s="396" t="s">
        <v>79</v>
      </c>
      <c r="C12" s="397"/>
      <c r="D12" s="385">
        <f>$P$12*25%</f>
        <v>5000</v>
      </c>
      <c r="E12" s="386"/>
      <c r="F12" s="387"/>
      <c r="G12" s="385">
        <f>$P$12*25%</f>
        <v>5000</v>
      </c>
      <c r="H12" s="386"/>
      <c r="I12" s="387"/>
      <c r="J12" s="385">
        <f>$P$12*25%</f>
        <v>5000</v>
      </c>
      <c r="K12" s="386"/>
      <c r="L12" s="387"/>
      <c r="M12" s="385">
        <f>$P$12*25%</f>
        <v>5000</v>
      </c>
      <c r="N12" s="386"/>
      <c r="O12" s="387"/>
      <c r="P12" s="86">
        <v>20000</v>
      </c>
      <c r="Q12" s="195">
        <v>8565</v>
      </c>
      <c r="R12" s="196">
        <f>P12-Q12</f>
        <v>11435</v>
      </c>
      <c r="S12" s="197">
        <f>R12/P12</f>
        <v>0.57174999999999998</v>
      </c>
    </row>
    <row r="13" spans="1:20" ht="15" customHeight="1">
      <c r="A13" s="3"/>
      <c r="B13" s="380" t="s">
        <v>114</v>
      </c>
      <c r="C13" s="381"/>
      <c r="D13" s="385">
        <f>$P$13*25%</f>
        <v>2500</v>
      </c>
      <c r="E13" s="386"/>
      <c r="F13" s="387"/>
      <c r="G13" s="385">
        <f>$P$13*25%</f>
        <v>2500</v>
      </c>
      <c r="H13" s="386"/>
      <c r="I13" s="387"/>
      <c r="J13" s="385">
        <f>$P$13*25%</f>
        <v>2500</v>
      </c>
      <c r="K13" s="386"/>
      <c r="L13" s="387"/>
      <c r="M13" s="385">
        <f>$P$13*25%</f>
        <v>2500</v>
      </c>
      <c r="N13" s="386"/>
      <c r="O13" s="387"/>
      <c r="P13" s="86">
        <v>10000</v>
      </c>
      <c r="Q13" s="195">
        <v>0</v>
      </c>
      <c r="R13" s="196">
        <f t="shared" ref="R13:R19" si="0">P13-Q13</f>
        <v>10000</v>
      </c>
      <c r="S13" s="197">
        <f t="shared" ref="S13:S19" si="1">R13/P13</f>
        <v>1</v>
      </c>
    </row>
    <row r="14" spans="1:20" ht="15.75">
      <c r="A14" s="3"/>
      <c r="B14" s="394" t="s">
        <v>115</v>
      </c>
      <c r="C14" s="395"/>
      <c r="D14" s="385">
        <v>0</v>
      </c>
      <c r="E14" s="386"/>
      <c r="F14" s="387"/>
      <c r="G14" s="385">
        <v>370000</v>
      </c>
      <c r="H14" s="386"/>
      <c r="I14" s="387"/>
      <c r="J14" s="385">
        <v>0</v>
      </c>
      <c r="K14" s="386"/>
      <c r="L14" s="387"/>
      <c r="M14" s="385">
        <v>0</v>
      </c>
      <c r="N14" s="386"/>
      <c r="O14" s="387"/>
      <c r="P14" s="86">
        <v>370000</v>
      </c>
      <c r="Q14" s="195">
        <v>28000</v>
      </c>
      <c r="R14" s="196">
        <f t="shared" si="0"/>
        <v>342000</v>
      </c>
      <c r="S14" s="197">
        <f t="shared" si="1"/>
        <v>0.92432432432432432</v>
      </c>
    </row>
    <row r="15" spans="1:20" ht="15" customHeight="1">
      <c r="A15" s="3"/>
      <c r="B15" s="394" t="s">
        <v>139</v>
      </c>
      <c r="C15" s="405"/>
      <c r="D15" s="385">
        <f>$P$15*25%</f>
        <v>2500</v>
      </c>
      <c r="E15" s="386"/>
      <c r="F15" s="387"/>
      <c r="G15" s="385">
        <f>$P$15*25%</f>
        <v>2500</v>
      </c>
      <c r="H15" s="386"/>
      <c r="I15" s="387"/>
      <c r="J15" s="385">
        <f>$P$15*25%</f>
        <v>2500</v>
      </c>
      <c r="K15" s="386"/>
      <c r="L15" s="387"/>
      <c r="M15" s="385">
        <f>$P$15*25%</f>
        <v>2500</v>
      </c>
      <c r="N15" s="386"/>
      <c r="O15" s="387"/>
      <c r="P15" s="86">
        <v>10000</v>
      </c>
      <c r="Q15" s="195">
        <v>0</v>
      </c>
      <c r="R15" s="196">
        <f t="shared" si="0"/>
        <v>10000</v>
      </c>
      <c r="S15" s="197">
        <f t="shared" si="1"/>
        <v>1</v>
      </c>
    </row>
    <row r="16" spans="1:20" ht="15" customHeight="1">
      <c r="A16" s="3"/>
      <c r="B16" s="403" t="s">
        <v>140</v>
      </c>
      <c r="C16" s="404"/>
      <c r="D16" s="385">
        <f>$P$16*25%</f>
        <v>2000</v>
      </c>
      <c r="E16" s="386"/>
      <c r="F16" s="387"/>
      <c r="G16" s="385">
        <f>$P$16*25%</f>
        <v>2000</v>
      </c>
      <c r="H16" s="386"/>
      <c r="I16" s="387"/>
      <c r="J16" s="385">
        <f>$P$16*25%</f>
        <v>2000</v>
      </c>
      <c r="K16" s="386"/>
      <c r="L16" s="387"/>
      <c r="M16" s="385">
        <f>$P$16*25%</f>
        <v>2000</v>
      </c>
      <c r="N16" s="386"/>
      <c r="O16" s="387"/>
      <c r="P16" s="86">
        <v>8000</v>
      </c>
      <c r="Q16" s="195">
        <v>0</v>
      </c>
      <c r="R16" s="196">
        <f t="shared" si="0"/>
        <v>8000</v>
      </c>
      <c r="S16" s="197">
        <f t="shared" si="1"/>
        <v>1</v>
      </c>
    </row>
    <row r="17" spans="1:20" ht="15" customHeight="1">
      <c r="A17" s="3"/>
      <c r="B17" s="380" t="s">
        <v>163</v>
      </c>
      <c r="C17" s="381"/>
      <c r="D17" s="385">
        <f>$P$17*25%</f>
        <v>7500</v>
      </c>
      <c r="E17" s="386"/>
      <c r="F17" s="387"/>
      <c r="G17" s="385">
        <f>$P$17*25%</f>
        <v>7500</v>
      </c>
      <c r="H17" s="386"/>
      <c r="I17" s="387"/>
      <c r="J17" s="385">
        <f>$P$17*25%</f>
        <v>7500</v>
      </c>
      <c r="K17" s="386"/>
      <c r="L17" s="387"/>
      <c r="M17" s="385">
        <f>$P$17*25%</f>
        <v>7500</v>
      </c>
      <c r="N17" s="386"/>
      <c r="O17" s="387"/>
      <c r="P17" s="86">
        <v>30000</v>
      </c>
      <c r="Q17" s="195">
        <v>0</v>
      </c>
      <c r="R17" s="196">
        <f t="shared" si="0"/>
        <v>30000</v>
      </c>
      <c r="S17" s="197">
        <f t="shared" si="1"/>
        <v>1</v>
      </c>
    </row>
    <row r="18" spans="1:20" ht="14.25" customHeight="1" thickBot="1">
      <c r="A18" s="3"/>
      <c r="B18" s="380" t="s">
        <v>160</v>
      </c>
      <c r="C18" s="381"/>
      <c r="D18" s="385">
        <f>$P$18*25%</f>
        <v>8000</v>
      </c>
      <c r="E18" s="386"/>
      <c r="F18" s="387"/>
      <c r="G18" s="385">
        <f>$P$18*25%</f>
        <v>8000</v>
      </c>
      <c r="H18" s="386"/>
      <c r="I18" s="387"/>
      <c r="J18" s="385">
        <f>$P$18*25%</f>
        <v>8000</v>
      </c>
      <c r="K18" s="386"/>
      <c r="L18" s="387"/>
      <c r="M18" s="385">
        <f>$P$18*25%</f>
        <v>8000</v>
      </c>
      <c r="N18" s="386"/>
      <c r="O18" s="387"/>
      <c r="P18" s="86">
        <v>32000</v>
      </c>
      <c r="Q18" s="195">
        <v>37864</v>
      </c>
      <c r="R18" s="196">
        <f t="shared" si="0"/>
        <v>-5864</v>
      </c>
      <c r="S18" s="197">
        <f t="shared" si="1"/>
        <v>-0.18325</v>
      </c>
    </row>
    <row r="19" spans="1:20" s="34" customFormat="1" ht="25.5" customHeight="1" thickTop="1" thickBot="1">
      <c r="A19" s="33"/>
      <c r="B19" s="378" t="s">
        <v>24</v>
      </c>
      <c r="C19" s="379"/>
      <c r="D19" s="382">
        <f>SUM(D12:D18)</f>
        <v>27500</v>
      </c>
      <c r="E19" s="383"/>
      <c r="F19" s="384"/>
      <c r="G19" s="382">
        <f>SUM(G12:H18)</f>
        <v>397500</v>
      </c>
      <c r="H19" s="383">
        <f t="shared" ref="H19:O19" si="2">SUM(H12:H18)</f>
        <v>0</v>
      </c>
      <c r="I19" s="384">
        <f t="shared" si="2"/>
        <v>0</v>
      </c>
      <c r="J19" s="382">
        <f>SUM(J12:K18)</f>
        <v>27500</v>
      </c>
      <c r="K19" s="383">
        <f t="shared" si="2"/>
        <v>0</v>
      </c>
      <c r="L19" s="384">
        <f t="shared" si="2"/>
        <v>0</v>
      </c>
      <c r="M19" s="382">
        <f>SUM(M12:N18)</f>
        <v>27500</v>
      </c>
      <c r="N19" s="383">
        <f t="shared" si="2"/>
        <v>0</v>
      </c>
      <c r="O19" s="384">
        <f t="shared" si="2"/>
        <v>0</v>
      </c>
      <c r="P19" s="95">
        <f>SUM(P12:P18)</f>
        <v>480000</v>
      </c>
      <c r="Q19" s="198">
        <f>SUM(Q12:Q18)</f>
        <v>74429</v>
      </c>
      <c r="R19" s="199">
        <f t="shared" si="0"/>
        <v>405571</v>
      </c>
      <c r="S19" s="200">
        <f t="shared" si="1"/>
        <v>0.8449395833333333</v>
      </c>
      <c r="T19" s="194">
        <f>P19/'التدفقات التقديرية'!P22</f>
        <v>9.5028730352809995E-2</v>
      </c>
    </row>
    <row r="20" spans="1:20" ht="15" customHeight="1" thickTop="1">
      <c r="A20" s="3"/>
      <c r="B20" s="32"/>
      <c r="C20" s="32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20" ht="15" customHeight="1">
      <c r="A21" s="3"/>
      <c r="B21" s="32"/>
      <c r="C21" s="3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</sheetData>
  <mergeCells count="51">
    <mergeCell ref="D10:F11"/>
    <mergeCell ref="G10:I11"/>
    <mergeCell ref="J10:L11"/>
    <mergeCell ref="D12:F12"/>
    <mergeCell ref="J15:L15"/>
    <mergeCell ref="D14:F14"/>
    <mergeCell ref="D15:F15"/>
    <mergeCell ref="D13:F13"/>
    <mergeCell ref="G15:I15"/>
    <mergeCell ref="G13:I13"/>
    <mergeCell ref="G14:I14"/>
    <mergeCell ref="M13:O13"/>
    <mergeCell ref="M14:O14"/>
    <mergeCell ref="B16:C16"/>
    <mergeCell ref="B15:C15"/>
    <mergeCell ref="J16:L16"/>
    <mergeCell ref="D16:F16"/>
    <mergeCell ref="G16:I16"/>
    <mergeCell ref="M15:O15"/>
    <mergeCell ref="J17:L17"/>
    <mergeCell ref="M17:O17"/>
    <mergeCell ref="D17:F17"/>
    <mergeCell ref="A7:P7"/>
    <mergeCell ref="B9:C11"/>
    <mergeCell ref="D9:P9"/>
    <mergeCell ref="P10:P11"/>
    <mergeCell ref="B14:C14"/>
    <mergeCell ref="B12:C12"/>
    <mergeCell ref="B13:C13"/>
    <mergeCell ref="M10:O11"/>
    <mergeCell ref="J12:L12"/>
    <mergeCell ref="J13:L13"/>
    <mergeCell ref="J14:L14"/>
    <mergeCell ref="M12:O12"/>
    <mergeCell ref="G12:I12"/>
    <mergeCell ref="Q9:Q11"/>
    <mergeCell ref="R9:R11"/>
    <mergeCell ref="S9:S11"/>
    <mergeCell ref="B19:C19"/>
    <mergeCell ref="B18:C18"/>
    <mergeCell ref="D19:F19"/>
    <mergeCell ref="G19:I19"/>
    <mergeCell ref="M19:O19"/>
    <mergeCell ref="J18:L18"/>
    <mergeCell ref="J19:L19"/>
    <mergeCell ref="M18:O18"/>
    <mergeCell ref="D18:F18"/>
    <mergeCell ref="G18:I18"/>
    <mergeCell ref="M16:O16"/>
    <mergeCell ref="B17:C17"/>
    <mergeCell ref="G17:I17"/>
  </mergeCells>
  <phoneticPr fontId="5" type="noConversion"/>
  <printOptions horizontalCentered="1"/>
  <pageMargins left="0.19685039370078741" right="0.19685039370078741" top="0.56344696969696972" bottom="0.15748031496062992" header="0.15748031496062992" footer="0.19685039370078741"/>
  <pageSetup paperSize="9" scale="85" orientation="landscape" r:id="rId1"/>
  <headerFooter alignWithMargins="0"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9"/>
  <sheetViews>
    <sheetView rightToLeft="1" topLeftCell="A16" zoomScale="80" zoomScaleNormal="80" zoomScaleSheetLayoutView="73" zoomScalePageLayoutView="64" workbookViewId="0">
      <selection activeCell="R20" sqref="R20"/>
    </sheetView>
  </sheetViews>
  <sheetFormatPr defaultColWidth="9.140625" defaultRowHeight="12.75"/>
  <cols>
    <col min="1" max="1" width="8.7109375" style="1" customWidth="1"/>
    <col min="2" max="2" width="10.7109375" style="7" customWidth="1"/>
    <col min="3" max="3" width="33.140625" style="1" bestFit="1" customWidth="1"/>
    <col min="4" max="4" width="19.85546875" style="1" bestFit="1" customWidth="1"/>
    <col min="5" max="5" width="3.42578125" style="1" customWidth="1"/>
    <col min="6" max="6" width="10.7109375" style="1" hidden="1" customWidth="1"/>
    <col min="7" max="7" width="10.7109375" style="1" bestFit="1" customWidth="1"/>
    <col min="8" max="8" width="10.28515625" style="1" customWidth="1"/>
    <col min="9" max="9" width="10.7109375" style="1" hidden="1" customWidth="1"/>
    <col min="10" max="11" width="10.7109375" style="1" bestFit="1" customWidth="1"/>
    <col min="12" max="12" width="10.7109375" style="1" hidden="1" customWidth="1"/>
    <col min="13" max="13" width="10.7109375" style="1" bestFit="1" customWidth="1"/>
    <col min="14" max="14" width="10.5703125" style="1" customWidth="1"/>
    <col min="15" max="15" width="10.7109375" style="1" hidden="1" customWidth="1"/>
    <col min="16" max="16" width="15" style="1" bestFit="1" customWidth="1"/>
    <col min="17" max="19" width="9.85546875" style="1" bestFit="1" customWidth="1"/>
    <col min="20" max="16384" width="9.140625" style="1"/>
  </cols>
  <sheetData>
    <row r="1" spans="1:18" ht="15.75">
      <c r="O1" s="85"/>
    </row>
    <row r="2" spans="1:18" ht="15.75">
      <c r="O2" s="85"/>
    </row>
    <row r="3" spans="1:18" ht="15.75">
      <c r="O3" s="85"/>
    </row>
    <row r="4" spans="1:18" ht="15.75">
      <c r="O4" s="85"/>
    </row>
    <row r="5" spans="1:18" ht="15.75">
      <c r="O5" s="85"/>
    </row>
    <row r="6" spans="1:18" ht="24.95" customHeight="1">
      <c r="B6" s="108" t="s">
        <v>135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ht="24.95" customHeight="1" thickBot="1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1:18" ht="24.95" customHeight="1" thickTop="1">
      <c r="B8" s="411" t="s">
        <v>78</v>
      </c>
      <c r="C8" s="408" t="s">
        <v>23</v>
      </c>
      <c r="D8" s="418" t="s">
        <v>127</v>
      </c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20"/>
    </row>
    <row r="9" spans="1:18" ht="20.100000000000001" customHeight="1">
      <c r="B9" s="412"/>
      <c r="C9" s="409"/>
      <c r="D9" s="398" t="s">
        <v>141</v>
      </c>
      <c r="E9" s="399"/>
      <c r="F9" s="400"/>
      <c r="G9" s="398" t="s">
        <v>142</v>
      </c>
      <c r="H9" s="399"/>
      <c r="I9" s="400"/>
      <c r="J9" s="398" t="s">
        <v>145</v>
      </c>
      <c r="K9" s="399"/>
      <c r="L9" s="400"/>
      <c r="M9" s="398" t="s">
        <v>144</v>
      </c>
      <c r="N9" s="399"/>
      <c r="O9" s="400"/>
      <c r="P9" s="110" t="s">
        <v>26</v>
      </c>
    </row>
    <row r="10" spans="1:18" s="128" customFormat="1" ht="20.100000000000001" customHeight="1" thickBot="1">
      <c r="B10" s="413"/>
      <c r="C10" s="410"/>
      <c r="D10" s="414"/>
      <c r="E10" s="415"/>
      <c r="F10" s="416"/>
      <c r="G10" s="414"/>
      <c r="H10" s="415"/>
      <c r="I10" s="416"/>
      <c r="J10" s="414"/>
      <c r="K10" s="415"/>
      <c r="L10" s="416"/>
      <c r="M10" s="414"/>
      <c r="N10" s="415"/>
      <c r="O10" s="416"/>
      <c r="P10" s="111"/>
    </row>
    <row r="11" spans="1:18" s="128" customFormat="1" ht="25.5" customHeight="1" thickTop="1" thickBot="1">
      <c r="B11" s="105"/>
      <c r="C11" s="105" t="s">
        <v>80</v>
      </c>
      <c r="D11" s="421"/>
      <c r="E11" s="422"/>
      <c r="F11" s="423"/>
      <c r="G11" s="421"/>
      <c r="H11" s="422"/>
      <c r="I11" s="423"/>
      <c r="J11" s="421"/>
      <c r="K11" s="422"/>
      <c r="L11" s="423"/>
      <c r="M11" s="421"/>
      <c r="N11" s="422"/>
      <c r="O11" s="423"/>
      <c r="P11" s="92">
        <f>SUM(D11:O11)</f>
        <v>0</v>
      </c>
    </row>
    <row r="12" spans="1:18" ht="24.95" customHeight="1" thickTop="1" thickBot="1">
      <c r="B12" s="123"/>
      <c r="C12" s="125" t="s">
        <v>128</v>
      </c>
      <c r="D12" s="417">
        <f>$P$12*32%</f>
        <v>449740.79999999999</v>
      </c>
      <c r="E12" s="386"/>
      <c r="F12" s="387"/>
      <c r="G12" s="417">
        <f>$P$12*28%</f>
        <v>393523.20000000001</v>
      </c>
      <c r="H12" s="386"/>
      <c r="I12" s="387"/>
      <c r="J12" s="417">
        <f>$P$12*20%</f>
        <v>281088</v>
      </c>
      <c r="K12" s="386"/>
      <c r="L12" s="387"/>
      <c r="M12" s="417">
        <f>$P$12*20%</f>
        <v>281088</v>
      </c>
      <c r="N12" s="386"/>
      <c r="O12" s="387"/>
      <c r="P12" s="93">
        <f>P18*48.8%</f>
        <v>1405440</v>
      </c>
      <c r="Q12" s="117"/>
      <c r="R12" s="117"/>
    </row>
    <row r="13" spans="1:18" ht="24.95" customHeight="1" thickTop="1" thickBot="1">
      <c r="B13" s="123"/>
      <c r="C13" s="125" t="s">
        <v>129</v>
      </c>
      <c r="D13" s="417">
        <v>100000</v>
      </c>
      <c r="E13" s="386"/>
      <c r="F13" s="387"/>
      <c r="G13" s="417">
        <v>150000</v>
      </c>
      <c r="H13" s="386"/>
      <c r="I13" s="387"/>
      <c r="J13" s="417">
        <v>134380</v>
      </c>
      <c r="K13" s="386"/>
      <c r="L13" s="387"/>
      <c r="M13" s="417">
        <v>100000</v>
      </c>
      <c r="N13" s="386"/>
      <c r="O13" s="387"/>
      <c r="P13" s="93">
        <f>$P$18*20.7%</f>
        <v>596160</v>
      </c>
      <c r="Q13" s="117"/>
    </row>
    <row r="14" spans="1:18" ht="24.95" customHeight="1" thickTop="1" thickBot="1">
      <c r="B14" s="123"/>
      <c r="C14" s="125" t="s">
        <v>130</v>
      </c>
      <c r="D14" s="417">
        <v>40000</v>
      </c>
      <c r="E14" s="386"/>
      <c r="F14" s="387"/>
      <c r="G14" s="417">
        <v>20000</v>
      </c>
      <c r="H14" s="386"/>
      <c r="I14" s="387"/>
      <c r="J14" s="417">
        <v>20000</v>
      </c>
      <c r="K14" s="386"/>
      <c r="L14" s="387"/>
      <c r="M14" s="417">
        <v>18280</v>
      </c>
      <c r="N14" s="386"/>
      <c r="O14" s="387"/>
      <c r="P14" s="93">
        <f>$P$18*4.2%</f>
        <v>120960.00000000001</v>
      </c>
    </row>
    <row r="15" spans="1:18" ht="24.95" customHeight="1" thickTop="1" thickBot="1">
      <c r="B15" s="123"/>
      <c r="C15" s="125" t="s">
        <v>131</v>
      </c>
      <c r="D15" s="417">
        <v>150000</v>
      </c>
      <c r="E15" s="386"/>
      <c r="F15" s="387"/>
      <c r="G15" s="417">
        <v>200000</v>
      </c>
      <c r="H15" s="386"/>
      <c r="I15" s="387"/>
      <c r="J15" s="417">
        <v>100000</v>
      </c>
      <c r="K15" s="386"/>
      <c r="L15" s="387"/>
      <c r="M15" s="417">
        <v>71820</v>
      </c>
      <c r="N15" s="386"/>
      <c r="O15" s="387"/>
      <c r="P15" s="93">
        <f>$P$18*22.3%</f>
        <v>642240</v>
      </c>
    </row>
    <row r="16" spans="1:18" ht="24.95" customHeight="1" thickTop="1" thickBot="1">
      <c r="B16" s="123"/>
      <c r="C16" s="125" t="s">
        <v>132</v>
      </c>
      <c r="D16" s="417">
        <f>$P$16*25%</f>
        <v>61200.000000000007</v>
      </c>
      <c r="E16" s="386"/>
      <c r="F16" s="387"/>
      <c r="G16" s="417">
        <f>$P$16*25%</f>
        <v>61200.000000000007</v>
      </c>
      <c r="H16" s="386"/>
      <c r="I16" s="387"/>
      <c r="J16" s="417">
        <f>$P$16*25%</f>
        <v>61200.000000000007</v>
      </c>
      <c r="K16" s="386"/>
      <c r="L16" s="387"/>
      <c r="M16" s="417">
        <f>$P$16*25%</f>
        <v>61200.000000000007</v>
      </c>
      <c r="N16" s="386"/>
      <c r="O16" s="387"/>
      <c r="P16" s="93">
        <f>$P$18*8.5%</f>
        <v>244800.00000000003</v>
      </c>
      <c r="R16" s="117"/>
    </row>
    <row r="17" spans="2:20" ht="24.95" customHeight="1" thickTop="1">
      <c r="B17" s="123"/>
      <c r="C17" s="125" t="s">
        <v>133</v>
      </c>
      <c r="D17" s="417">
        <v>93600</v>
      </c>
      <c r="E17" s="386"/>
      <c r="F17" s="387"/>
      <c r="G17" s="417"/>
      <c r="H17" s="386"/>
      <c r="I17" s="387"/>
      <c r="J17" s="417"/>
      <c r="K17" s="386"/>
      <c r="L17" s="387"/>
      <c r="M17" s="417"/>
      <c r="N17" s="386"/>
      <c r="O17" s="387"/>
      <c r="P17" s="93">
        <f>$P$18*4%</f>
        <v>115200</v>
      </c>
      <c r="R17" s="117"/>
      <c r="T17" s="117"/>
    </row>
    <row r="18" spans="2:20" ht="24.95" customHeight="1" thickBot="1">
      <c r="B18" s="122"/>
      <c r="C18" s="106" t="s">
        <v>85</v>
      </c>
      <c r="D18" s="424">
        <f>SUM(D12:F17)</f>
        <v>894540.80000000005</v>
      </c>
      <c r="E18" s="425"/>
      <c r="F18" s="99">
        <f>SUM(F12:F17)</f>
        <v>0</v>
      </c>
      <c r="G18" s="424">
        <f ca="1">SUM(G12:I22)</f>
        <v>1053770.6000000001</v>
      </c>
      <c r="H18" s="425">
        <f>SUM(H12:H17)</f>
        <v>0</v>
      </c>
      <c r="I18" s="99">
        <f>SUM(I12:I17)</f>
        <v>0</v>
      </c>
      <c r="J18" s="424">
        <f>SUM(J12:L17)</f>
        <v>596668</v>
      </c>
      <c r="K18" s="425"/>
      <c r="L18" s="99">
        <f>SUM(L12:L17)</f>
        <v>0</v>
      </c>
      <c r="M18" s="424">
        <f>SUM(M12:O17)</f>
        <v>532388</v>
      </c>
      <c r="N18" s="425">
        <f>SUM(N12:N17)</f>
        <v>0</v>
      </c>
      <c r="O18" s="99">
        <f>SUM(O12:O17)</f>
        <v>0</v>
      </c>
      <c r="P18" s="99">
        <v>2880000</v>
      </c>
      <c r="Q18" s="117"/>
      <c r="R18" s="117"/>
    </row>
    <row r="19" spans="2:20" s="128" customFormat="1" ht="25.5" customHeight="1" thickTop="1">
      <c r="B19" s="122"/>
      <c r="C19" s="105" t="s">
        <v>94</v>
      </c>
      <c r="D19" s="421">
        <v>0</v>
      </c>
      <c r="E19" s="423"/>
      <c r="F19" s="89"/>
      <c r="G19" s="417">
        <v>0</v>
      </c>
      <c r="H19" s="386"/>
      <c r="I19" s="89"/>
      <c r="J19" s="417">
        <v>0</v>
      </c>
      <c r="K19" s="386"/>
      <c r="L19" s="89"/>
      <c r="M19" s="417">
        <v>0</v>
      </c>
      <c r="N19" s="386"/>
      <c r="O19" s="127"/>
      <c r="P19" s="92">
        <f>SUM(D19:O19)</f>
        <v>0</v>
      </c>
    </row>
    <row r="20" spans="2:20" ht="24.95" customHeight="1">
      <c r="B20" s="123"/>
      <c r="C20" s="104" t="s">
        <v>95</v>
      </c>
      <c r="D20" s="417">
        <v>0</v>
      </c>
      <c r="E20" s="386"/>
      <c r="F20" s="68"/>
      <c r="G20" s="417">
        <v>0</v>
      </c>
      <c r="H20" s="386"/>
      <c r="I20" s="68"/>
      <c r="J20" s="417">
        <v>0</v>
      </c>
      <c r="K20" s="386"/>
      <c r="L20" s="68"/>
      <c r="M20" s="417">
        <v>0</v>
      </c>
      <c r="N20" s="386"/>
      <c r="O20" s="127"/>
      <c r="P20" s="93">
        <f>SUM(D20:O20)</f>
        <v>0</v>
      </c>
    </row>
    <row r="21" spans="2:20" ht="24.95" customHeight="1" thickBot="1">
      <c r="B21" s="123"/>
      <c r="C21" s="104" t="s">
        <v>176</v>
      </c>
      <c r="D21" s="417">
        <v>0</v>
      </c>
      <c r="E21" s="386"/>
      <c r="F21" s="68"/>
      <c r="G21" s="417">
        <v>950000</v>
      </c>
      <c r="H21" s="386"/>
      <c r="I21" s="68"/>
      <c r="J21" s="417">
        <v>0</v>
      </c>
      <c r="K21" s="386"/>
      <c r="L21" s="68"/>
      <c r="M21" s="417">
        <v>0</v>
      </c>
      <c r="N21" s="386"/>
      <c r="O21" s="127"/>
      <c r="P21" s="93">
        <f>SUM(D21:O21)</f>
        <v>950000</v>
      </c>
    </row>
    <row r="22" spans="2:20" ht="24.95" customHeight="1" thickTop="1">
      <c r="B22" s="123"/>
      <c r="C22" s="125" t="s">
        <v>168</v>
      </c>
      <c r="D22" s="417"/>
      <c r="E22" s="386"/>
      <c r="F22" s="387"/>
      <c r="G22" s="417">
        <v>370000</v>
      </c>
      <c r="H22" s="386"/>
      <c r="I22" s="387"/>
      <c r="J22" s="417"/>
      <c r="K22" s="386"/>
      <c r="L22" s="387"/>
      <c r="M22" s="417"/>
      <c r="N22" s="386"/>
      <c r="O22" s="387"/>
      <c r="P22" s="93">
        <v>370000</v>
      </c>
    </row>
    <row r="23" spans="2:20" ht="24.95" customHeight="1" thickBot="1">
      <c r="B23" s="122"/>
      <c r="C23" s="106" t="s">
        <v>85</v>
      </c>
      <c r="D23" s="424">
        <f t="shared" ref="D23:O23" si="0">SUM(D20:D22)</f>
        <v>0</v>
      </c>
      <c r="E23" s="425">
        <f t="shared" si="0"/>
        <v>0</v>
      </c>
      <c r="F23" s="99">
        <f t="shared" si="0"/>
        <v>0</v>
      </c>
      <c r="G23" s="424">
        <f t="shared" si="0"/>
        <v>1320000</v>
      </c>
      <c r="H23" s="425">
        <f t="shared" si="0"/>
        <v>0</v>
      </c>
      <c r="I23" s="99">
        <f t="shared" si="0"/>
        <v>0</v>
      </c>
      <c r="J23" s="424">
        <f t="shared" si="0"/>
        <v>0</v>
      </c>
      <c r="K23" s="425">
        <f t="shared" si="0"/>
        <v>0</v>
      </c>
      <c r="L23" s="99">
        <f t="shared" si="0"/>
        <v>0</v>
      </c>
      <c r="M23" s="424">
        <f t="shared" si="0"/>
        <v>0</v>
      </c>
      <c r="N23" s="425">
        <f t="shared" si="0"/>
        <v>0</v>
      </c>
      <c r="O23" s="99">
        <f t="shared" si="0"/>
        <v>0</v>
      </c>
      <c r="P23" s="99">
        <f>SUM(P20:P22)</f>
        <v>1320000</v>
      </c>
    </row>
    <row r="24" spans="2:20" ht="7.5" customHeight="1" thickTop="1">
      <c r="B24" s="122"/>
      <c r="C24" s="104"/>
      <c r="D24" s="428"/>
      <c r="E24" s="429"/>
      <c r="F24" s="68"/>
      <c r="G24" s="428"/>
      <c r="H24" s="429"/>
      <c r="I24" s="68"/>
      <c r="J24" s="428"/>
      <c r="K24" s="429"/>
      <c r="L24" s="68"/>
      <c r="M24" s="428"/>
      <c r="N24" s="429"/>
      <c r="O24" s="68"/>
      <c r="P24" s="93"/>
    </row>
    <row r="25" spans="2:20" s="13" customFormat="1" ht="24.95" customHeight="1">
      <c r="B25" s="122"/>
      <c r="C25" s="101" t="s">
        <v>86</v>
      </c>
      <c r="D25" s="426">
        <f>D23+D18</f>
        <v>894540.80000000005</v>
      </c>
      <c r="E25" s="427"/>
      <c r="F25" s="100">
        <f t="shared" ref="F25:O25" si="1">F23+F18</f>
        <v>0</v>
      </c>
      <c r="G25" s="426">
        <f t="shared" ca="1" si="1"/>
        <v>1053770.6000000001</v>
      </c>
      <c r="H25" s="427"/>
      <c r="I25" s="100">
        <f t="shared" si="1"/>
        <v>0</v>
      </c>
      <c r="J25" s="426">
        <f>J23+J18</f>
        <v>596668</v>
      </c>
      <c r="K25" s="427"/>
      <c r="L25" s="100">
        <f t="shared" si="1"/>
        <v>0</v>
      </c>
      <c r="M25" s="426">
        <f t="shared" si="1"/>
        <v>532388</v>
      </c>
      <c r="N25" s="427"/>
      <c r="O25" s="100">
        <f t="shared" si="1"/>
        <v>0</v>
      </c>
      <c r="P25" s="100">
        <f>P23+P18</f>
        <v>4200000</v>
      </c>
      <c r="Q25" s="146">
        <f ca="1">D25+G25+J25+M25</f>
        <v>0</v>
      </c>
    </row>
    <row r="26" spans="2:20" ht="24.95" customHeight="1" thickBot="1">
      <c r="B26" s="122"/>
      <c r="C26" s="98"/>
      <c r="D26" s="417"/>
      <c r="E26" s="386"/>
      <c r="F26" s="67"/>
      <c r="G26" s="417"/>
      <c r="H26" s="386"/>
      <c r="I26" s="67"/>
      <c r="J26" s="417"/>
      <c r="K26" s="386"/>
      <c r="L26" s="67"/>
      <c r="M26" s="417"/>
      <c r="N26" s="386"/>
      <c r="O26" s="67"/>
      <c r="P26" s="93"/>
    </row>
    <row r="27" spans="2:20" s="128" customFormat="1" ht="25.5" customHeight="1" thickTop="1">
      <c r="B27" s="122"/>
      <c r="C27" s="105" t="s">
        <v>96</v>
      </c>
      <c r="D27" s="417"/>
      <c r="E27" s="386"/>
      <c r="F27" s="89"/>
      <c r="G27" s="417"/>
      <c r="H27" s="386"/>
      <c r="I27" s="89"/>
      <c r="J27" s="417"/>
      <c r="K27" s="386"/>
      <c r="L27" s="89"/>
      <c r="M27" s="417"/>
      <c r="N27" s="386"/>
      <c r="O27" s="89"/>
      <c r="P27" s="92">
        <f>SUM(D27:O27)</f>
        <v>0</v>
      </c>
    </row>
    <row r="28" spans="2:20" ht="24.95" customHeight="1">
      <c r="B28" s="123"/>
      <c r="C28" s="104" t="s">
        <v>97</v>
      </c>
      <c r="D28" s="417">
        <f>$P$32*25%</f>
        <v>667736</v>
      </c>
      <c r="E28" s="387"/>
      <c r="F28" s="68"/>
      <c r="G28" s="417">
        <f>$P$32*25%</f>
        <v>667736</v>
      </c>
      <c r="H28" s="387"/>
      <c r="I28" s="68"/>
      <c r="J28" s="417">
        <f>$P$32*25%</f>
        <v>667736</v>
      </c>
      <c r="K28" s="387"/>
      <c r="L28" s="68"/>
      <c r="M28" s="417">
        <f>$P$32*25%</f>
        <v>667736</v>
      </c>
      <c r="N28" s="387"/>
      <c r="O28" s="68"/>
      <c r="P28" s="93">
        <v>2670944</v>
      </c>
    </row>
    <row r="29" spans="2:20" ht="24.95" customHeight="1">
      <c r="B29" s="123"/>
      <c r="C29" s="104" t="s">
        <v>98</v>
      </c>
      <c r="D29" s="417"/>
      <c r="E29" s="386"/>
      <c r="F29" s="68"/>
      <c r="G29" s="417"/>
      <c r="H29" s="386"/>
      <c r="I29" s="68"/>
      <c r="J29" s="417"/>
      <c r="K29" s="386"/>
      <c r="L29" s="68"/>
      <c r="M29" s="417"/>
      <c r="N29" s="386"/>
      <c r="O29" s="68"/>
      <c r="P29" s="93">
        <f>SUM(D29:O29)</f>
        <v>0</v>
      </c>
    </row>
    <row r="30" spans="2:20" ht="24.95" customHeight="1">
      <c r="B30" s="123"/>
      <c r="C30" s="104" t="s">
        <v>99</v>
      </c>
      <c r="D30" s="417"/>
      <c r="E30" s="386"/>
      <c r="F30" s="68"/>
      <c r="G30" s="417"/>
      <c r="H30" s="386"/>
      <c r="I30" s="68"/>
      <c r="J30" s="417"/>
      <c r="K30" s="386"/>
      <c r="L30" s="68"/>
      <c r="M30" s="417"/>
      <c r="N30" s="386"/>
      <c r="O30" s="68"/>
      <c r="P30" s="93">
        <f>SUM(D30:O30)</f>
        <v>0</v>
      </c>
    </row>
    <row r="31" spans="2:20" ht="24.95" customHeight="1">
      <c r="B31" s="122"/>
      <c r="C31" s="98"/>
      <c r="D31" s="417"/>
      <c r="E31" s="386"/>
      <c r="F31" s="68"/>
      <c r="G31" s="417"/>
      <c r="H31" s="386"/>
      <c r="I31" s="68"/>
      <c r="J31" s="417"/>
      <c r="K31" s="386"/>
      <c r="L31" s="68"/>
      <c r="M31" s="417"/>
      <c r="N31" s="386"/>
      <c r="O31" s="68"/>
      <c r="P31" s="93"/>
    </row>
    <row r="32" spans="2:20" ht="24.95" customHeight="1" thickBot="1">
      <c r="B32" s="122"/>
      <c r="C32" s="106" t="s">
        <v>85</v>
      </c>
      <c r="D32" s="430">
        <f>SUM(D28:D31)</f>
        <v>667736</v>
      </c>
      <c r="E32" s="431"/>
      <c r="F32" s="99">
        <f t="shared" ref="F32:O32" si="2">SUM(F28:F31)</f>
        <v>0</v>
      </c>
      <c r="G32" s="430">
        <f t="shared" si="2"/>
        <v>667736</v>
      </c>
      <c r="H32" s="431">
        <f t="shared" si="2"/>
        <v>0</v>
      </c>
      <c r="I32" s="99">
        <f t="shared" si="2"/>
        <v>0</v>
      </c>
      <c r="J32" s="430">
        <f t="shared" si="2"/>
        <v>667736</v>
      </c>
      <c r="K32" s="431">
        <f t="shared" si="2"/>
        <v>0</v>
      </c>
      <c r="L32" s="99">
        <f t="shared" si="2"/>
        <v>0</v>
      </c>
      <c r="M32" s="430">
        <f t="shared" si="2"/>
        <v>667736</v>
      </c>
      <c r="N32" s="431">
        <f t="shared" si="2"/>
        <v>0</v>
      </c>
      <c r="O32" s="99">
        <f t="shared" si="2"/>
        <v>0</v>
      </c>
      <c r="P32" s="99">
        <f>P28</f>
        <v>2670944</v>
      </c>
    </row>
    <row r="33" spans="2:16" s="128" customFormat="1" ht="25.5" customHeight="1" thickTop="1">
      <c r="B33" s="122"/>
      <c r="C33" s="105" t="s">
        <v>100</v>
      </c>
      <c r="D33" s="417"/>
      <c r="E33" s="386"/>
      <c r="F33" s="89"/>
      <c r="G33" s="417">
        <v>0</v>
      </c>
      <c r="H33" s="386"/>
      <c r="I33" s="89"/>
      <c r="J33" s="417">
        <v>0</v>
      </c>
      <c r="K33" s="386"/>
      <c r="L33" s="89"/>
      <c r="M33" s="417">
        <v>0</v>
      </c>
      <c r="N33" s="386"/>
      <c r="O33" s="89"/>
      <c r="P33" s="92">
        <f>SUM(D33:O33)</f>
        <v>0</v>
      </c>
    </row>
    <row r="34" spans="2:16" ht="24.95" customHeight="1">
      <c r="B34" s="123"/>
      <c r="C34" s="104" t="s">
        <v>101</v>
      </c>
      <c r="D34" s="417">
        <v>0</v>
      </c>
      <c r="E34" s="386"/>
      <c r="F34" s="68"/>
      <c r="G34" s="417">
        <v>0</v>
      </c>
      <c r="H34" s="386"/>
      <c r="I34" s="68"/>
      <c r="J34" s="417">
        <v>0</v>
      </c>
      <c r="K34" s="386"/>
      <c r="L34" s="68"/>
      <c r="M34" s="417">
        <v>0</v>
      </c>
      <c r="N34" s="386"/>
      <c r="O34" s="68"/>
      <c r="P34" s="93">
        <f>SUM(D34:O34)</f>
        <v>0</v>
      </c>
    </row>
    <row r="35" spans="2:16" ht="24.95" customHeight="1">
      <c r="B35" s="123"/>
      <c r="C35" s="104" t="s">
        <v>102</v>
      </c>
      <c r="D35" s="417">
        <v>0</v>
      </c>
      <c r="E35" s="386"/>
      <c r="F35" s="68"/>
      <c r="G35" s="417">
        <v>0</v>
      </c>
      <c r="H35" s="386"/>
      <c r="I35" s="68"/>
      <c r="J35" s="417">
        <v>0</v>
      </c>
      <c r="K35" s="386"/>
      <c r="L35" s="68"/>
      <c r="M35" s="417">
        <v>0</v>
      </c>
      <c r="N35" s="386"/>
      <c r="O35" s="68"/>
      <c r="P35" s="93">
        <f>SUM(D35:O35)</f>
        <v>0</v>
      </c>
    </row>
    <row r="36" spans="2:16" ht="24.95" customHeight="1">
      <c r="B36" s="123"/>
      <c r="C36" s="104" t="s">
        <v>103</v>
      </c>
      <c r="D36" s="417">
        <v>0</v>
      </c>
      <c r="E36" s="386"/>
      <c r="F36" s="68"/>
      <c r="G36" s="417">
        <v>0</v>
      </c>
      <c r="H36" s="386"/>
      <c r="I36" s="68"/>
      <c r="J36" s="417">
        <v>0</v>
      </c>
      <c r="K36" s="386"/>
      <c r="L36" s="68"/>
      <c r="M36" s="417">
        <v>0</v>
      </c>
      <c r="N36" s="386"/>
      <c r="O36" s="68"/>
      <c r="P36" s="93"/>
    </row>
    <row r="37" spans="2:16" ht="24.95" customHeight="1">
      <c r="B37" s="122"/>
      <c r="C37" s="106" t="s">
        <v>85</v>
      </c>
      <c r="D37" s="430">
        <f>SUM(D34:D36)</f>
        <v>0</v>
      </c>
      <c r="E37" s="431">
        <f t="shared" ref="E37:O37" si="3">SUM(E34:E36)</f>
        <v>0</v>
      </c>
      <c r="F37" s="99">
        <f t="shared" si="3"/>
        <v>0</v>
      </c>
      <c r="G37" s="430">
        <f t="shared" si="3"/>
        <v>0</v>
      </c>
      <c r="H37" s="431">
        <f t="shared" si="3"/>
        <v>0</v>
      </c>
      <c r="I37" s="99">
        <f t="shared" si="3"/>
        <v>0</v>
      </c>
      <c r="J37" s="430">
        <f t="shared" si="3"/>
        <v>0</v>
      </c>
      <c r="K37" s="431">
        <f t="shared" si="3"/>
        <v>0</v>
      </c>
      <c r="L37" s="99">
        <f t="shared" si="3"/>
        <v>0</v>
      </c>
      <c r="M37" s="430">
        <f>SUM(M33:N36)</f>
        <v>0</v>
      </c>
      <c r="N37" s="431">
        <f t="shared" si="3"/>
        <v>0</v>
      </c>
      <c r="O37" s="99">
        <f t="shared" si="3"/>
        <v>0</v>
      </c>
      <c r="P37" s="99">
        <f>SUM(P33:P36)</f>
        <v>0</v>
      </c>
    </row>
    <row r="38" spans="2:16" ht="7.5" customHeight="1">
      <c r="B38" s="122"/>
      <c r="C38" s="104"/>
      <c r="D38" s="417"/>
      <c r="E38" s="387"/>
      <c r="F38" s="68"/>
      <c r="G38" s="417"/>
      <c r="H38" s="387"/>
      <c r="I38" s="68"/>
      <c r="J38" s="417"/>
      <c r="K38" s="387"/>
      <c r="L38" s="68"/>
      <c r="M38" s="417"/>
      <c r="N38" s="387"/>
      <c r="O38" s="68"/>
      <c r="P38" s="93"/>
    </row>
    <row r="39" spans="2:16" s="13" customFormat="1" ht="24.95" customHeight="1">
      <c r="B39" s="122"/>
      <c r="C39" s="101" t="s">
        <v>108</v>
      </c>
      <c r="D39" s="426">
        <f>D37+D32</f>
        <v>667736</v>
      </c>
      <c r="E39" s="427"/>
      <c r="F39" s="100">
        <f t="shared" ref="F39:O39" si="4">F37+F32</f>
        <v>0</v>
      </c>
      <c r="G39" s="426">
        <f t="shared" si="4"/>
        <v>667736</v>
      </c>
      <c r="H39" s="427"/>
      <c r="I39" s="100">
        <f t="shared" si="4"/>
        <v>0</v>
      </c>
      <c r="J39" s="426">
        <f t="shared" si="4"/>
        <v>667736</v>
      </c>
      <c r="K39" s="427"/>
      <c r="L39" s="100">
        <f t="shared" si="4"/>
        <v>0</v>
      </c>
      <c r="M39" s="426">
        <f t="shared" si="4"/>
        <v>667736</v>
      </c>
      <c r="N39" s="427"/>
      <c r="O39" s="100">
        <f t="shared" si="4"/>
        <v>0</v>
      </c>
      <c r="P39" s="100">
        <f>P37+P32</f>
        <v>2670944</v>
      </c>
    </row>
    <row r="40" spans="2:16" ht="7.5" customHeight="1" thickBot="1">
      <c r="B40" s="122"/>
      <c r="C40" s="104"/>
      <c r="D40" s="417"/>
      <c r="E40" s="387"/>
      <c r="F40" s="68"/>
      <c r="G40" s="417"/>
      <c r="H40" s="387"/>
      <c r="I40" s="68"/>
      <c r="J40" s="417"/>
      <c r="K40" s="387"/>
      <c r="L40" s="68"/>
      <c r="M40" s="417"/>
      <c r="N40" s="387"/>
      <c r="O40" s="68"/>
      <c r="P40" s="93"/>
    </row>
    <row r="41" spans="2:16" s="128" customFormat="1" ht="25.5" customHeight="1" thickTop="1">
      <c r="B41" s="122"/>
      <c r="C41" s="105" t="s">
        <v>104</v>
      </c>
      <c r="D41" s="417">
        <v>0</v>
      </c>
      <c r="E41" s="386"/>
      <c r="F41" s="89"/>
      <c r="G41" s="417">
        <v>0</v>
      </c>
      <c r="H41" s="386"/>
      <c r="I41" s="89"/>
      <c r="J41" s="417">
        <v>0</v>
      </c>
      <c r="K41" s="386"/>
      <c r="L41" s="89"/>
      <c r="M41" s="417">
        <v>0</v>
      </c>
      <c r="N41" s="386"/>
      <c r="O41" s="89"/>
      <c r="P41" s="92">
        <f>SUM(D41:O41)</f>
        <v>0</v>
      </c>
    </row>
    <row r="42" spans="2:16" ht="24.95" customHeight="1">
      <c r="B42" s="123"/>
      <c r="C42" s="104" t="s">
        <v>105</v>
      </c>
      <c r="D42" s="417">
        <v>0</v>
      </c>
      <c r="E42" s="386"/>
      <c r="F42" s="68"/>
      <c r="G42" s="417">
        <v>0</v>
      </c>
      <c r="H42" s="386"/>
      <c r="I42" s="68"/>
      <c r="J42" s="417">
        <v>0</v>
      </c>
      <c r="K42" s="386"/>
      <c r="L42" s="68"/>
      <c r="M42" s="417">
        <v>0</v>
      </c>
      <c r="N42" s="386"/>
      <c r="O42" s="68"/>
      <c r="P42" s="93">
        <f>SUM(D42:O42)</f>
        <v>0</v>
      </c>
    </row>
    <row r="43" spans="2:16" ht="24.95" customHeight="1">
      <c r="B43" s="123"/>
      <c r="C43" s="104" t="s">
        <v>106</v>
      </c>
      <c r="D43" s="417">
        <v>0</v>
      </c>
      <c r="E43" s="386"/>
      <c r="F43" s="68"/>
      <c r="G43" s="417" t="s">
        <v>164</v>
      </c>
      <c r="H43" s="386"/>
      <c r="I43" s="68"/>
      <c r="J43" s="417">
        <v>0</v>
      </c>
      <c r="K43" s="386"/>
      <c r="L43" s="68"/>
      <c r="M43" s="417">
        <v>0</v>
      </c>
      <c r="N43" s="386"/>
      <c r="O43" s="68"/>
      <c r="P43" s="93">
        <f>SUM(D43:O43)</f>
        <v>0</v>
      </c>
    </row>
    <row r="44" spans="2:16" ht="24.95" customHeight="1">
      <c r="B44" s="123"/>
      <c r="C44" s="104" t="s">
        <v>107</v>
      </c>
      <c r="D44" s="417">
        <v>0</v>
      </c>
      <c r="E44" s="386"/>
      <c r="F44" s="68"/>
      <c r="G44" s="417">
        <v>0</v>
      </c>
      <c r="H44" s="386"/>
      <c r="I44" s="68"/>
      <c r="J44" s="417">
        <v>0</v>
      </c>
      <c r="K44" s="386"/>
      <c r="L44" s="68"/>
      <c r="M44" s="417">
        <v>0</v>
      </c>
      <c r="N44" s="386"/>
      <c r="O44" s="68"/>
      <c r="P44" s="93">
        <f>SUM(D44:O44)</f>
        <v>0</v>
      </c>
    </row>
    <row r="45" spans="2:16" ht="24.95" customHeight="1">
      <c r="B45" s="122"/>
      <c r="C45" s="106" t="s">
        <v>85</v>
      </c>
      <c r="D45" s="430">
        <f>SUM(D41:E44)</f>
        <v>0</v>
      </c>
      <c r="E45" s="431">
        <f t="shared" ref="E45:P45" si="5">SUM(E42:E44)</f>
        <v>0</v>
      </c>
      <c r="F45" s="99">
        <f t="shared" si="5"/>
        <v>0</v>
      </c>
      <c r="G45" s="430">
        <f>SUM(G41:H44)</f>
        <v>0</v>
      </c>
      <c r="H45" s="431">
        <f t="shared" si="5"/>
        <v>0</v>
      </c>
      <c r="I45" s="99">
        <f t="shared" si="5"/>
        <v>0</v>
      </c>
      <c r="J45" s="430">
        <f>SUM(J41:K44)</f>
        <v>0</v>
      </c>
      <c r="K45" s="431">
        <f t="shared" si="5"/>
        <v>0</v>
      </c>
      <c r="L45" s="99">
        <f t="shared" si="5"/>
        <v>0</v>
      </c>
      <c r="M45" s="430">
        <f>SUM(M41:N44)</f>
        <v>0</v>
      </c>
      <c r="N45" s="431">
        <f t="shared" si="5"/>
        <v>0</v>
      </c>
      <c r="O45" s="99">
        <f t="shared" si="5"/>
        <v>0</v>
      </c>
      <c r="P45" s="99">
        <f t="shared" si="5"/>
        <v>0</v>
      </c>
    </row>
    <row r="46" spans="2:16" ht="7.5" customHeight="1">
      <c r="B46" s="122"/>
      <c r="C46" s="104"/>
      <c r="D46" s="417"/>
      <c r="E46" s="387"/>
      <c r="F46" s="68"/>
      <c r="G46" s="417"/>
      <c r="H46" s="387"/>
      <c r="I46" s="68"/>
      <c r="J46" s="417"/>
      <c r="K46" s="387"/>
      <c r="L46" s="68"/>
      <c r="M46" s="417"/>
      <c r="N46" s="387"/>
      <c r="O46" s="68"/>
      <c r="P46" s="93"/>
    </row>
    <row r="47" spans="2:16" s="13" customFormat="1" ht="24.95" customHeight="1">
      <c r="B47" s="122"/>
      <c r="C47" s="101" t="s">
        <v>109</v>
      </c>
      <c r="D47" s="426">
        <f>D45</f>
        <v>0</v>
      </c>
      <c r="E47" s="427"/>
      <c r="F47" s="100">
        <f t="shared" ref="F47:P47" si="6">F45</f>
        <v>0</v>
      </c>
      <c r="G47" s="426">
        <f t="shared" si="6"/>
        <v>0</v>
      </c>
      <c r="H47" s="427"/>
      <c r="I47" s="100">
        <f t="shared" si="6"/>
        <v>0</v>
      </c>
      <c r="J47" s="426">
        <f t="shared" si="6"/>
        <v>0</v>
      </c>
      <c r="K47" s="427"/>
      <c r="L47" s="100">
        <f t="shared" si="6"/>
        <v>0</v>
      </c>
      <c r="M47" s="426">
        <f t="shared" si="6"/>
        <v>0</v>
      </c>
      <c r="N47" s="427"/>
      <c r="O47" s="100">
        <f t="shared" si="6"/>
        <v>0</v>
      </c>
      <c r="P47" s="100">
        <f t="shared" si="6"/>
        <v>0</v>
      </c>
    </row>
    <row r="48" spans="2:16" ht="7.5" customHeight="1">
      <c r="B48" s="122"/>
      <c r="C48" s="104"/>
      <c r="D48" s="417"/>
      <c r="E48" s="387"/>
      <c r="F48" s="68"/>
      <c r="G48" s="417"/>
      <c r="H48" s="387"/>
      <c r="I48" s="68"/>
      <c r="J48" s="417"/>
      <c r="K48" s="387"/>
      <c r="L48" s="68"/>
      <c r="M48" s="417"/>
      <c r="N48" s="387"/>
      <c r="O48" s="68"/>
      <c r="P48" s="93"/>
    </row>
    <row r="49" spans="1:17" s="34" customFormat="1" ht="51.75" customHeight="1" thickBot="1">
      <c r="B49" s="124"/>
      <c r="C49" s="107" t="s">
        <v>66</v>
      </c>
      <c r="D49" s="432">
        <f>D47+D39+D25</f>
        <v>1562276.8</v>
      </c>
      <c r="E49" s="384"/>
      <c r="F49" s="94">
        <f>F47+F39+F25</f>
        <v>0</v>
      </c>
      <c r="G49" s="432">
        <f ca="1">G47+G39+G25</f>
        <v>1768770.6</v>
      </c>
      <c r="H49" s="384">
        <f>H47+H39+H25</f>
        <v>0</v>
      </c>
      <c r="I49" s="94">
        <f>I47+I39+I25</f>
        <v>0</v>
      </c>
      <c r="J49" s="432">
        <f>J47+J39+J25</f>
        <v>1264404</v>
      </c>
      <c r="K49" s="384"/>
      <c r="L49" s="94">
        <f>L47+L39+L25</f>
        <v>0</v>
      </c>
      <c r="M49" s="432">
        <f>M47+M39+M25</f>
        <v>1200124</v>
      </c>
      <c r="N49" s="384"/>
      <c r="O49" s="94">
        <f>O47+O39+O25</f>
        <v>0</v>
      </c>
      <c r="P49" s="94">
        <f>P25+P39+P47</f>
        <v>6870944</v>
      </c>
      <c r="Q49" s="129">
        <f ca="1">D49+G49+J49+M49</f>
        <v>0</v>
      </c>
    </row>
    <row r="50" spans="1:17" ht="15" customHeight="1" thickTop="1">
      <c r="A50" s="20"/>
      <c r="C50" s="20"/>
      <c r="D50" s="7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7" ht="15" customHeight="1">
      <c r="A51" s="20"/>
      <c r="C51" s="20"/>
      <c r="D51" s="115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1:17" ht="15" customHeight="1">
      <c r="A52" s="20"/>
      <c r="C52" s="20"/>
      <c r="D52" s="7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7">
      <c r="A53" s="7"/>
      <c r="C53" s="7"/>
      <c r="D53" s="7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7">
      <c r="A54" s="7"/>
      <c r="C54" s="7"/>
      <c r="D54" s="7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7">
      <c r="A55" s="7"/>
      <c r="C55" s="7"/>
      <c r="D55" s="7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7">
      <c r="A56" s="7"/>
      <c r="C56" s="7"/>
      <c r="D56" s="7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7">
      <c r="A57" s="7"/>
      <c r="C57" s="7"/>
      <c r="D57" s="7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>
      <c r="A58" s="7"/>
      <c r="C58" s="7"/>
      <c r="D58" s="7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7"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</row>
  </sheetData>
  <mergeCells count="163">
    <mergeCell ref="D49:E49"/>
    <mergeCell ref="G49:H49"/>
    <mergeCell ref="J49:K49"/>
    <mergeCell ref="M49:N49"/>
    <mergeCell ref="D47:E47"/>
    <mergeCell ref="G47:H47"/>
    <mergeCell ref="J47:K47"/>
    <mergeCell ref="M47:N47"/>
    <mergeCell ref="D48:E48"/>
    <mergeCell ref="G48:H48"/>
    <mergeCell ref="J48:K48"/>
    <mergeCell ref="M48:N48"/>
    <mergeCell ref="D45:E45"/>
    <mergeCell ref="G45:H45"/>
    <mergeCell ref="J45:K45"/>
    <mergeCell ref="M45:N45"/>
    <mergeCell ref="D46:E46"/>
    <mergeCell ref="G46:H46"/>
    <mergeCell ref="J46:K46"/>
    <mergeCell ref="M46:N46"/>
    <mergeCell ref="D43:E43"/>
    <mergeCell ref="G43:H43"/>
    <mergeCell ref="J43:K43"/>
    <mergeCell ref="M43:N43"/>
    <mergeCell ref="D44:E44"/>
    <mergeCell ref="G44:H44"/>
    <mergeCell ref="J44:K44"/>
    <mergeCell ref="M44:N44"/>
    <mergeCell ref="D41:E41"/>
    <mergeCell ref="G41:H41"/>
    <mergeCell ref="J41:K41"/>
    <mergeCell ref="M41:N41"/>
    <mergeCell ref="D42:E42"/>
    <mergeCell ref="G42:H42"/>
    <mergeCell ref="J42:K42"/>
    <mergeCell ref="M42:N42"/>
    <mergeCell ref="D39:E39"/>
    <mergeCell ref="G39:H39"/>
    <mergeCell ref="J39:K39"/>
    <mergeCell ref="M39:N39"/>
    <mergeCell ref="D40:E40"/>
    <mergeCell ref="G40:H40"/>
    <mergeCell ref="J40:K40"/>
    <mergeCell ref="M40:N40"/>
    <mergeCell ref="D37:E37"/>
    <mergeCell ref="G37:H37"/>
    <mergeCell ref="J37:K37"/>
    <mergeCell ref="M37:N37"/>
    <mergeCell ref="D38:E38"/>
    <mergeCell ref="G38:H38"/>
    <mergeCell ref="J38:K38"/>
    <mergeCell ref="M38:N38"/>
    <mergeCell ref="D35:E35"/>
    <mergeCell ref="G35:H35"/>
    <mergeCell ref="J35:K35"/>
    <mergeCell ref="M35:N35"/>
    <mergeCell ref="D36:E36"/>
    <mergeCell ref="G36:H36"/>
    <mergeCell ref="J36:K36"/>
    <mergeCell ref="M36:N36"/>
    <mergeCell ref="D33:E33"/>
    <mergeCell ref="G33:H33"/>
    <mergeCell ref="J33:K33"/>
    <mergeCell ref="M33:N33"/>
    <mergeCell ref="D34:E34"/>
    <mergeCell ref="G34:H34"/>
    <mergeCell ref="J34:K34"/>
    <mergeCell ref="M34:N34"/>
    <mergeCell ref="D31:E31"/>
    <mergeCell ref="G31:H31"/>
    <mergeCell ref="J31:K31"/>
    <mergeCell ref="M31:N31"/>
    <mergeCell ref="D32:E32"/>
    <mergeCell ref="G32:H32"/>
    <mergeCell ref="J32:K32"/>
    <mergeCell ref="M32:N32"/>
    <mergeCell ref="D29:E29"/>
    <mergeCell ref="G29:H29"/>
    <mergeCell ref="J29:K29"/>
    <mergeCell ref="M29:N29"/>
    <mergeCell ref="D30:E30"/>
    <mergeCell ref="G30:H30"/>
    <mergeCell ref="J30:K30"/>
    <mergeCell ref="M30:N30"/>
    <mergeCell ref="D27:E27"/>
    <mergeCell ref="G27:H27"/>
    <mergeCell ref="J27:K27"/>
    <mergeCell ref="M27:N27"/>
    <mergeCell ref="D28:E28"/>
    <mergeCell ref="G28:H28"/>
    <mergeCell ref="J28:K28"/>
    <mergeCell ref="M28:N28"/>
    <mergeCell ref="D25:E25"/>
    <mergeCell ref="G25:H25"/>
    <mergeCell ref="J25:K25"/>
    <mergeCell ref="M25:N25"/>
    <mergeCell ref="D26:E26"/>
    <mergeCell ref="G26:H26"/>
    <mergeCell ref="J26:K26"/>
    <mergeCell ref="M26:N26"/>
    <mergeCell ref="D23:E23"/>
    <mergeCell ref="G23:H23"/>
    <mergeCell ref="J23:K23"/>
    <mergeCell ref="M23:N23"/>
    <mergeCell ref="D24:E24"/>
    <mergeCell ref="G24:H24"/>
    <mergeCell ref="J24:K24"/>
    <mergeCell ref="M24:N24"/>
    <mergeCell ref="G20:H20"/>
    <mergeCell ref="J20:K20"/>
    <mergeCell ref="M20:N20"/>
    <mergeCell ref="D21:E21"/>
    <mergeCell ref="G21:H21"/>
    <mergeCell ref="J21:K21"/>
    <mergeCell ref="M21:N21"/>
    <mergeCell ref="D18:E18"/>
    <mergeCell ref="G18:H18"/>
    <mergeCell ref="J18:K18"/>
    <mergeCell ref="M18:N18"/>
    <mergeCell ref="D19:E19"/>
    <mergeCell ref="G19:H19"/>
    <mergeCell ref="J19:K19"/>
    <mergeCell ref="M19:N19"/>
    <mergeCell ref="D22:F22"/>
    <mergeCell ref="G22:I22"/>
    <mergeCell ref="J22:L22"/>
    <mergeCell ref="M22:O22"/>
    <mergeCell ref="M9:O10"/>
    <mergeCell ref="D11:F11"/>
    <mergeCell ref="D12:F12"/>
    <mergeCell ref="D13:F13"/>
    <mergeCell ref="M11:O11"/>
    <mergeCell ref="J11:L11"/>
    <mergeCell ref="G11:I11"/>
    <mergeCell ref="D14:F14"/>
    <mergeCell ref="M12:O12"/>
    <mergeCell ref="M13:O13"/>
    <mergeCell ref="M14:O14"/>
    <mergeCell ref="M15:O15"/>
    <mergeCell ref="M16:O16"/>
    <mergeCell ref="M17:O17"/>
    <mergeCell ref="J12:L12"/>
    <mergeCell ref="J13:L13"/>
    <mergeCell ref="J14:L14"/>
    <mergeCell ref="J15:L15"/>
    <mergeCell ref="J16:L16"/>
    <mergeCell ref="D20:E20"/>
    <mergeCell ref="C8:C10"/>
    <mergeCell ref="B8:B10"/>
    <mergeCell ref="D9:F10"/>
    <mergeCell ref="G9:I10"/>
    <mergeCell ref="J9:L10"/>
    <mergeCell ref="D15:F15"/>
    <mergeCell ref="D16:F16"/>
    <mergeCell ref="D17:F17"/>
    <mergeCell ref="G12:I12"/>
    <mergeCell ref="G13:I13"/>
    <mergeCell ref="G14:I14"/>
    <mergeCell ref="G15:I15"/>
    <mergeCell ref="G16:I16"/>
    <mergeCell ref="G17:I17"/>
    <mergeCell ref="J17:L17"/>
    <mergeCell ref="D8:P8"/>
  </mergeCells>
  <printOptions horizontalCentered="1"/>
  <pageMargins left="0.19685039370078741" right="0.19685039370078741" top="0.37841796875" bottom="0.15748031496062992" header="0.15748031496062992" footer="0.19685039370078741"/>
  <pageSetup paperSize="9" scale="75" orientation="landscape" r:id="rId1"/>
  <headerFooter alignWithMargins="0"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4"/>
  <sheetViews>
    <sheetView rightToLeft="1" tabSelected="1" topLeftCell="A4" zoomScale="82" zoomScaleNormal="82" zoomScaleSheetLayoutView="66" workbookViewId="0">
      <selection activeCell="S19" sqref="S19"/>
    </sheetView>
  </sheetViews>
  <sheetFormatPr defaultColWidth="9.140625" defaultRowHeight="12.75"/>
  <cols>
    <col min="1" max="1" width="1.7109375" style="1" customWidth="1"/>
    <col min="2" max="2" width="8.7109375" style="1" customWidth="1"/>
    <col min="3" max="3" width="23.42578125" style="1" customWidth="1"/>
    <col min="4" max="15" width="8.7109375" style="1" customWidth="1"/>
    <col min="16" max="16" width="13.85546875" style="1" bestFit="1" customWidth="1"/>
    <col min="17" max="17" width="12.85546875" style="1" customWidth="1"/>
    <col min="18" max="18" width="15.140625" style="1" customWidth="1"/>
    <col min="19" max="19" width="10" style="1" bestFit="1" customWidth="1"/>
    <col min="20" max="16384" width="9.140625" style="1"/>
  </cols>
  <sheetData>
    <row r="1" spans="1:19" ht="13.5" hidden="1" thickTop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9" hidden="1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hidden="1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9">
      <c r="A4" s="3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9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9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9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9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9" ht="24.95" customHeight="1">
      <c r="A9" s="295" t="s">
        <v>136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</row>
    <row r="10" spans="1:19" ht="7.5" customHeight="1" thickBo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9" ht="24.95" customHeight="1" thickTop="1" thickBot="1">
      <c r="A11" s="3"/>
      <c r="B11" s="454" t="s">
        <v>23</v>
      </c>
      <c r="C11" s="455"/>
      <c r="D11" s="470" t="s">
        <v>127</v>
      </c>
      <c r="E11" s="470"/>
      <c r="F11" s="470"/>
      <c r="G11" s="470"/>
      <c r="H11" s="470"/>
      <c r="I11" s="470"/>
      <c r="J11" s="470"/>
      <c r="K11" s="470"/>
      <c r="L11" s="470"/>
      <c r="M11" s="470"/>
      <c r="N11" s="470"/>
      <c r="O11" s="470"/>
      <c r="P11" s="470"/>
      <c r="Q11" s="370" t="s">
        <v>178</v>
      </c>
      <c r="R11" s="435" t="s">
        <v>20</v>
      </c>
      <c r="S11" s="435" t="s">
        <v>178</v>
      </c>
    </row>
    <row r="12" spans="1:19" ht="20.100000000000001" customHeight="1" thickTop="1" thickBot="1">
      <c r="A12" s="3"/>
      <c r="B12" s="454"/>
      <c r="C12" s="455"/>
      <c r="D12" s="370" t="s">
        <v>141</v>
      </c>
      <c r="E12" s="370"/>
      <c r="F12" s="370"/>
      <c r="G12" s="370" t="s">
        <v>142</v>
      </c>
      <c r="H12" s="370"/>
      <c r="I12" s="370"/>
      <c r="J12" s="370" t="s">
        <v>145</v>
      </c>
      <c r="K12" s="370" t="s">
        <v>18</v>
      </c>
      <c r="L12" s="370" t="s">
        <v>18</v>
      </c>
      <c r="M12" s="370" t="s">
        <v>144</v>
      </c>
      <c r="N12" s="370" t="s">
        <v>18</v>
      </c>
      <c r="O12" s="370" t="s">
        <v>25</v>
      </c>
      <c r="P12" s="370" t="s">
        <v>26</v>
      </c>
      <c r="Q12" s="370"/>
      <c r="R12" s="435"/>
      <c r="S12" s="435"/>
    </row>
    <row r="13" spans="1:19" s="21" customFormat="1" ht="20.100000000000001" customHeight="1" thickTop="1" thickBot="1">
      <c r="A13" s="22"/>
      <c r="B13" s="454"/>
      <c r="C13" s="455"/>
      <c r="D13" s="370"/>
      <c r="E13" s="370"/>
      <c r="F13" s="370"/>
      <c r="G13" s="370"/>
      <c r="H13" s="370"/>
      <c r="I13" s="370"/>
      <c r="J13" s="370">
        <v>7</v>
      </c>
      <c r="K13" s="370">
        <v>8</v>
      </c>
      <c r="L13" s="370">
        <v>9</v>
      </c>
      <c r="M13" s="370">
        <v>10</v>
      </c>
      <c r="N13" s="370">
        <v>11</v>
      </c>
      <c r="O13" s="370">
        <v>12</v>
      </c>
      <c r="P13" s="370"/>
      <c r="Q13" s="370"/>
      <c r="R13" s="435"/>
      <c r="S13" s="435"/>
    </row>
    <row r="14" spans="1:19" ht="24.95" customHeight="1" thickTop="1" thickBot="1">
      <c r="A14" s="3"/>
      <c r="B14" s="471" t="s">
        <v>27</v>
      </c>
      <c r="C14" s="472"/>
      <c r="D14" s="436">
        <v>141146</v>
      </c>
      <c r="E14" s="436"/>
      <c r="F14" s="436"/>
      <c r="G14" s="436">
        <v>161146</v>
      </c>
      <c r="H14" s="436"/>
      <c r="I14" s="436"/>
      <c r="J14" s="436">
        <v>141146</v>
      </c>
      <c r="K14" s="436"/>
      <c r="L14" s="436"/>
      <c r="M14" s="436">
        <v>141146</v>
      </c>
      <c r="N14" s="436"/>
      <c r="O14" s="436"/>
      <c r="P14" s="201">
        <f>D14+G14+J14+M14</f>
        <v>584584</v>
      </c>
      <c r="Q14" s="210">
        <f>P14/$P$22</f>
        <v>0.11573390688451475</v>
      </c>
      <c r="R14" s="202">
        <v>537397</v>
      </c>
      <c r="S14" s="203">
        <f>R14/$R$22</f>
        <v>0.13311774446650426</v>
      </c>
    </row>
    <row r="15" spans="1:19" ht="24.95" customHeight="1" thickTop="1" thickBot="1">
      <c r="A15" s="3"/>
      <c r="B15" s="471" t="s">
        <v>204</v>
      </c>
      <c r="C15" s="472"/>
      <c r="D15" s="436">
        <v>653040</v>
      </c>
      <c r="E15" s="436"/>
      <c r="F15" s="436"/>
      <c r="G15" s="436">
        <v>687040</v>
      </c>
      <c r="H15" s="436"/>
      <c r="I15" s="436"/>
      <c r="J15" s="436">
        <v>430810</v>
      </c>
      <c r="K15" s="436"/>
      <c r="L15" s="436"/>
      <c r="M15" s="436">
        <v>430810</v>
      </c>
      <c r="N15" s="436"/>
      <c r="O15" s="436"/>
      <c r="P15" s="201">
        <f>D15+G15+J15+M15</f>
        <v>2201700</v>
      </c>
      <c r="Q15" s="210">
        <f>P15/$P$22</f>
        <v>0.43588490753704534</v>
      </c>
      <c r="R15" s="204">
        <v>2253055</v>
      </c>
      <c r="S15" s="203">
        <f t="shared" ref="S15:S22" si="0">R15/$R$22</f>
        <v>0.55810062162419916</v>
      </c>
    </row>
    <row r="16" spans="1:19" ht="24.95" customHeight="1" thickTop="1" thickBot="1">
      <c r="A16" s="3"/>
      <c r="B16" s="433" t="s">
        <v>188</v>
      </c>
      <c r="C16" s="434"/>
      <c r="D16" s="436">
        <v>308750</v>
      </c>
      <c r="E16" s="436"/>
      <c r="F16" s="436"/>
      <c r="G16" s="436">
        <v>298750</v>
      </c>
      <c r="H16" s="436"/>
      <c r="I16" s="436"/>
      <c r="J16" s="436">
        <v>918570</v>
      </c>
      <c r="K16" s="436"/>
      <c r="L16" s="436"/>
      <c r="M16" s="436">
        <v>258750</v>
      </c>
      <c r="N16" s="436"/>
      <c r="O16" s="436"/>
      <c r="P16" s="201">
        <f>D16+G16+J16+M16</f>
        <v>1784820</v>
      </c>
      <c r="Q16" s="210">
        <f>P16/$P$22</f>
        <v>0.35335245522562986</v>
      </c>
      <c r="R16" s="204">
        <v>231771</v>
      </c>
      <c r="S16" s="203">
        <f t="shared" si="0"/>
        <v>5.7411620743595806E-2</v>
      </c>
    </row>
    <row r="17" spans="1:21" ht="24.95" customHeight="1" thickTop="1" thickBot="1">
      <c r="A17" s="3"/>
      <c r="B17" s="433" t="s">
        <v>198</v>
      </c>
      <c r="C17" s="434"/>
      <c r="D17" s="436">
        <v>27500</v>
      </c>
      <c r="E17" s="436"/>
      <c r="F17" s="436"/>
      <c r="G17" s="436">
        <v>397500</v>
      </c>
      <c r="H17" s="436"/>
      <c r="I17" s="436"/>
      <c r="J17" s="436">
        <v>27500</v>
      </c>
      <c r="K17" s="436"/>
      <c r="L17" s="436"/>
      <c r="M17" s="436">
        <v>27500</v>
      </c>
      <c r="N17" s="436"/>
      <c r="O17" s="436"/>
      <c r="P17" s="201">
        <f t="shared" ref="P17:P21" si="1">D17+G17+J17+M17</f>
        <v>480000</v>
      </c>
      <c r="Q17" s="210">
        <f t="shared" ref="Q17:Q21" si="2">P17/$P$22</f>
        <v>9.5028730352809995E-2</v>
      </c>
      <c r="R17" s="202">
        <v>0</v>
      </c>
      <c r="S17" s="203">
        <f t="shared" si="0"/>
        <v>0</v>
      </c>
    </row>
    <row r="18" spans="1:21" ht="24.95" customHeight="1" thickTop="1" thickBot="1">
      <c r="A18" s="3"/>
      <c r="B18" s="433" t="s">
        <v>199</v>
      </c>
      <c r="C18" s="434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201">
        <f t="shared" si="1"/>
        <v>0</v>
      </c>
      <c r="Q18" s="210">
        <f t="shared" si="2"/>
        <v>0</v>
      </c>
      <c r="R18" s="204">
        <v>146068</v>
      </c>
      <c r="S18" s="203">
        <f t="shared" si="0"/>
        <v>3.6182268785894492E-2</v>
      </c>
    </row>
    <row r="19" spans="1:21" ht="24.95" customHeight="1" thickTop="1" thickBot="1">
      <c r="A19" s="3"/>
      <c r="B19" s="433" t="s">
        <v>200</v>
      </c>
      <c r="C19" s="434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201">
        <f t="shared" si="1"/>
        <v>0</v>
      </c>
      <c r="Q19" s="210">
        <f t="shared" si="2"/>
        <v>0</v>
      </c>
      <c r="R19" s="204">
        <v>61592</v>
      </c>
      <c r="S19" s="203">
        <f t="shared" si="0"/>
        <v>1.525685501999626E-2</v>
      </c>
    </row>
    <row r="20" spans="1:21" ht="24.95" customHeight="1" thickTop="1" thickBot="1">
      <c r="A20" s="3"/>
      <c r="B20" s="433" t="s">
        <v>201</v>
      </c>
      <c r="C20" s="434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201">
        <f t="shared" si="1"/>
        <v>0</v>
      </c>
      <c r="Q20" s="210">
        <f t="shared" si="2"/>
        <v>0</v>
      </c>
      <c r="R20" s="204">
        <v>105167</v>
      </c>
      <c r="S20" s="203">
        <f t="shared" si="0"/>
        <v>2.605074801740399E-2</v>
      </c>
    </row>
    <row r="21" spans="1:21" ht="24.95" customHeight="1" thickTop="1" thickBot="1">
      <c r="A21" s="3"/>
      <c r="B21" s="433" t="s">
        <v>202</v>
      </c>
      <c r="C21" s="434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201">
        <f t="shared" si="1"/>
        <v>0</v>
      </c>
      <c r="Q21" s="210">
        <f t="shared" si="2"/>
        <v>0</v>
      </c>
      <c r="R21" s="204">
        <v>701955</v>
      </c>
      <c r="S21" s="203">
        <f t="shared" si="0"/>
        <v>0.17388014134240606</v>
      </c>
    </row>
    <row r="22" spans="1:21" s="34" customFormat="1" ht="51.75" customHeight="1" thickTop="1" thickBot="1">
      <c r="A22" s="33"/>
      <c r="B22" s="443" t="s">
        <v>77</v>
      </c>
      <c r="C22" s="444"/>
      <c r="D22" s="445">
        <f>SUM(D14:F21)</f>
        <v>1130436</v>
      </c>
      <c r="E22" s="445"/>
      <c r="F22" s="445"/>
      <c r="G22" s="445">
        <f>SUM(G14:I21)</f>
        <v>1544436</v>
      </c>
      <c r="H22" s="445"/>
      <c r="I22" s="445"/>
      <c r="J22" s="445">
        <f>SUM(J12:L21)</f>
        <v>1518050</v>
      </c>
      <c r="K22" s="445"/>
      <c r="L22" s="445"/>
      <c r="M22" s="445">
        <f>SUM(M12:O21)</f>
        <v>858239</v>
      </c>
      <c r="N22" s="445"/>
      <c r="O22" s="445"/>
      <c r="P22" s="211">
        <f>SUM(P14:P21)</f>
        <v>5051104</v>
      </c>
      <c r="Q22" s="212">
        <f>P22/$P$22</f>
        <v>1</v>
      </c>
      <c r="R22" s="198">
        <f>SUM(R14:R21)</f>
        <v>4037005</v>
      </c>
      <c r="S22" s="205">
        <f t="shared" si="0"/>
        <v>1</v>
      </c>
    </row>
    <row r="23" spans="1:21" s="34" customFormat="1" ht="51.75" hidden="1" customHeight="1" thickTop="1">
      <c r="A23" s="33"/>
      <c r="B23" s="20"/>
      <c r="C23" s="20"/>
      <c r="D23" s="7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5"/>
    </row>
    <row r="24" spans="1:21" s="34" customFormat="1" ht="27" customHeight="1" thickTop="1">
      <c r="A24" s="295" t="s">
        <v>137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35"/>
    </row>
    <row r="25" spans="1:21" ht="5.25" customHeight="1" thickBot="1">
      <c r="A25" s="3"/>
      <c r="Q25" s="30"/>
    </row>
    <row r="26" spans="1:21" ht="15" customHeight="1" thickTop="1" thickBot="1">
      <c r="A26" s="3"/>
      <c r="B26" s="454" t="s">
        <v>23</v>
      </c>
      <c r="C26" s="455"/>
      <c r="D26" s="456" t="s">
        <v>127</v>
      </c>
      <c r="E26" s="457"/>
      <c r="F26" s="457"/>
      <c r="G26" s="457"/>
      <c r="H26" s="457"/>
      <c r="I26" s="457"/>
      <c r="J26" s="457"/>
      <c r="K26" s="457"/>
      <c r="L26" s="457"/>
      <c r="M26" s="457"/>
      <c r="N26" s="457"/>
      <c r="O26" s="458"/>
      <c r="P26" s="459"/>
      <c r="Q26" s="30"/>
    </row>
    <row r="27" spans="1:21" ht="15" customHeight="1" thickTop="1" thickBot="1">
      <c r="A27" s="3"/>
      <c r="B27" s="454"/>
      <c r="C27" s="455"/>
      <c r="D27" s="364" t="s">
        <v>141</v>
      </c>
      <c r="E27" s="365"/>
      <c r="F27" s="366"/>
      <c r="G27" s="364" t="s">
        <v>161</v>
      </c>
      <c r="H27" s="365" t="s">
        <v>18</v>
      </c>
      <c r="I27" s="366" t="s">
        <v>18</v>
      </c>
      <c r="J27" s="364" t="s">
        <v>145</v>
      </c>
      <c r="K27" s="365" t="s">
        <v>18</v>
      </c>
      <c r="L27" s="366" t="s">
        <v>18</v>
      </c>
      <c r="M27" s="364" t="s">
        <v>144</v>
      </c>
      <c r="N27" s="365" t="s">
        <v>18</v>
      </c>
      <c r="O27" s="366" t="s">
        <v>25</v>
      </c>
      <c r="P27" s="366" t="s">
        <v>26</v>
      </c>
      <c r="Q27" s="30"/>
    </row>
    <row r="28" spans="1:21" ht="14.25" thickTop="1" thickBot="1">
      <c r="A28" s="9"/>
      <c r="B28" s="454"/>
      <c r="C28" s="455"/>
      <c r="D28" s="367"/>
      <c r="E28" s="368"/>
      <c r="F28" s="369"/>
      <c r="G28" s="367">
        <v>4</v>
      </c>
      <c r="H28" s="368">
        <v>5</v>
      </c>
      <c r="I28" s="369">
        <v>6</v>
      </c>
      <c r="J28" s="367">
        <v>7</v>
      </c>
      <c r="K28" s="368">
        <v>8</v>
      </c>
      <c r="L28" s="369">
        <v>9</v>
      </c>
      <c r="M28" s="367">
        <v>10</v>
      </c>
      <c r="N28" s="368">
        <v>11</v>
      </c>
      <c r="O28" s="369">
        <v>12</v>
      </c>
      <c r="P28" s="369"/>
      <c r="Q28" s="30"/>
    </row>
    <row r="29" spans="1:21" ht="24" thickTop="1" thickBot="1">
      <c r="B29" s="460" t="s">
        <v>110</v>
      </c>
      <c r="C29" s="461"/>
      <c r="D29" s="440">
        <f>'موازنة الإيرادات والدعم '!D18:E18</f>
        <v>894540.80000000005</v>
      </c>
      <c r="E29" s="441"/>
      <c r="F29" s="442"/>
      <c r="G29" s="440">
        <f ca="1">'موازنة الإيرادات والدعم '!G18:H18</f>
        <v>1053770.6000000001</v>
      </c>
      <c r="H29" s="441"/>
      <c r="I29" s="442"/>
      <c r="J29" s="440">
        <f>'موازنة الإيرادات والدعم '!J18:K18</f>
        <v>596668</v>
      </c>
      <c r="K29" s="441"/>
      <c r="L29" s="442"/>
      <c r="M29" s="440">
        <f>'موازنة الإيرادات والدعم '!M18:N18</f>
        <v>532388</v>
      </c>
      <c r="N29" s="441"/>
      <c r="O29" s="442"/>
      <c r="P29" s="103">
        <v>2710000</v>
      </c>
      <c r="Q29" s="102"/>
    </row>
    <row r="30" spans="1:21" ht="24" thickTop="1" thickBot="1">
      <c r="B30" s="462" t="s">
        <v>111</v>
      </c>
      <c r="C30" s="463"/>
      <c r="D30" s="440"/>
      <c r="E30" s="441"/>
      <c r="F30" s="442"/>
      <c r="G30" s="440"/>
      <c r="H30" s="441"/>
      <c r="I30" s="442"/>
      <c r="J30" s="440"/>
      <c r="K30" s="441"/>
      <c r="L30" s="442"/>
      <c r="M30" s="440"/>
      <c r="N30" s="441"/>
      <c r="O30" s="442"/>
      <c r="P30" s="103">
        <f>'موازنة الإيرادات والدعم '!P19</f>
        <v>0</v>
      </c>
      <c r="Q30" s="30"/>
    </row>
    <row r="31" spans="1:21" ht="20.25" thickTop="1" thickBot="1">
      <c r="B31" s="464" t="s">
        <v>113</v>
      </c>
      <c r="C31" s="465"/>
      <c r="D31" s="449">
        <f>SUM(D29:D30)</f>
        <v>894540.80000000005</v>
      </c>
      <c r="E31" s="450"/>
      <c r="F31" s="451"/>
      <c r="G31" s="449">
        <f ca="1">SUM(G29:G30)</f>
        <v>1053770.6000000001</v>
      </c>
      <c r="H31" s="450"/>
      <c r="I31" s="451"/>
      <c r="J31" s="449">
        <f>SUM(J29:J30)</f>
        <v>596668</v>
      </c>
      <c r="K31" s="450"/>
      <c r="L31" s="451"/>
      <c r="M31" s="449">
        <f>SUM(M29:M30)</f>
        <v>532388</v>
      </c>
      <c r="N31" s="450"/>
      <c r="O31" s="451"/>
      <c r="P31" s="97">
        <f t="shared" ref="P31" si="3">SUM(P29:P30)</f>
        <v>2710000</v>
      </c>
      <c r="Q31" s="102"/>
    </row>
    <row r="32" spans="1:21" ht="17.25" thickTop="1" thickBot="1">
      <c r="B32" s="466" t="s">
        <v>81</v>
      </c>
      <c r="C32" s="467"/>
      <c r="D32" s="440">
        <v>715000</v>
      </c>
      <c r="E32" s="441"/>
      <c r="F32" s="442"/>
      <c r="G32" s="440">
        <v>715000</v>
      </c>
      <c r="H32" s="441"/>
      <c r="I32" s="442"/>
      <c r="J32" s="440">
        <v>715000</v>
      </c>
      <c r="K32" s="441"/>
      <c r="L32" s="442"/>
      <c r="M32" s="440">
        <v>715000</v>
      </c>
      <c r="N32" s="441"/>
      <c r="O32" s="442"/>
      <c r="P32" s="103">
        <f>'موازنة الإيرادات والدعم '!P32</f>
        <v>2670944</v>
      </c>
      <c r="Q32" s="102"/>
      <c r="U32" s="1">
        <v>4</v>
      </c>
    </row>
    <row r="33" spans="2:17" ht="17.25" thickTop="1" thickBot="1">
      <c r="B33" s="466" t="s">
        <v>112</v>
      </c>
      <c r="C33" s="467"/>
      <c r="D33" s="440"/>
      <c r="E33" s="441"/>
      <c r="F33" s="442"/>
      <c r="G33" s="440"/>
      <c r="H33" s="441"/>
      <c r="I33" s="442"/>
      <c r="J33" s="440"/>
      <c r="K33" s="441"/>
      <c r="L33" s="442"/>
      <c r="M33" s="440"/>
      <c r="N33" s="441"/>
      <c r="O33" s="442"/>
      <c r="P33" s="103">
        <f>'موازنة الإيرادات والدعم '!P37</f>
        <v>0</v>
      </c>
      <c r="Q33" s="30"/>
    </row>
    <row r="34" spans="2:17" ht="20.25" thickTop="1" thickBot="1">
      <c r="B34" s="464" t="s">
        <v>108</v>
      </c>
      <c r="C34" s="465"/>
      <c r="D34" s="449">
        <f>SUM(D32:D33)</f>
        <v>715000</v>
      </c>
      <c r="E34" s="450"/>
      <c r="F34" s="451"/>
      <c r="G34" s="449">
        <f>SUM(G32:G33)</f>
        <v>715000</v>
      </c>
      <c r="H34" s="450"/>
      <c r="I34" s="451"/>
      <c r="J34" s="449">
        <f>SUM(J32:J33)</f>
        <v>715000</v>
      </c>
      <c r="K34" s="450"/>
      <c r="L34" s="451"/>
      <c r="M34" s="449">
        <f>SUM(M32:M33)</f>
        <v>715000</v>
      </c>
      <c r="N34" s="450"/>
      <c r="O34" s="451"/>
      <c r="P34" s="97">
        <f>SUM(P32:P33)</f>
        <v>2670944</v>
      </c>
      <c r="Q34" s="30"/>
    </row>
    <row r="35" spans="2:17" ht="24" thickTop="1" thickBot="1">
      <c r="B35" s="460" t="s">
        <v>82</v>
      </c>
      <c r="C35" s="461"/>
      <c r="D35" s="440"/>
      <c r="E35" s="441"/>
      <c r="F35" s="442"/>
      <c r="G35" s="440"/>
      <c r="H35" s="441"/>
      <c r="I35" s="442"/>
      <c r="J35" s="440"/>
      <c r="K35" s="441"/>
      <c r="L35" s="442"/>
      <c r="M35" s="440"/>
      <c r="N35" s="441"/>
      <c r="O35" s="442"/>
      <c r="P35" s="103">
        <v>0</v>
      </c>
      <c r="Q35" s="30"/>
    </row>
    <row r="36" spans="2:17" ht="24" thickTop="1" thickBot="1">
      <c r="B36" s="462" t="s">
        <v>83</v>
      </c>
      <c r="C36" s="463"/>
      <c r="D36" s="440"/>
      <c r="E36" s="441"/>
      <c r="F36" s="442"/>
      <c r="G36" s="440"/>
      <c r="H36" s="441"/>
      <c r="I36" s="442"/>
      <c r="J36" s="440"/>
      <c r="K36" s="441"/>
      <c r="L36" s="442"/>
      <c r="M36" s="440"/>
      <c r="N36" s="441"/>
      <c r="O36" s="442"/>
      <c r="P36" s="103">
        <v>0</v>
      </c>
      <c r="Q36" s="30"/>
    </row>
    <row r="37" spans="2:17" ht="20.25" thickTop="1" thickBot="1">
      <c r="B37" s="464" t="s">
        <v>84</v>
      </c>
      <c r="C37" s="465"/>
      <c r="D37" s="449">
        <f>SUM(D35:D36)</f>
        <v>0</v>
      </c>
      <c r="E37" s="450"/>
      <c r="F37" s="451"/>
      <c r="G37" s="449">
        <f>SUM(G35:G36)</f>
        <v>0</v>
      </c>
      <c r="H37" s="450"/>
      <c r="I37" s="451"/>
      <c r="J37" s="449">
        <f>SUM(J35:J36)</f>
        <v>0</v>
      </c>
      <c r="K37" s="450"/>
      <c r="L37" s="451"/>
      <c r="M37" s="449">
        <f>SUM(M35:M36)</f>
        <v>0</v>
      </c>
      <c r="N37" s="450"/>
      <c r="O37" s="451"/>
      <c r="P37" s="97">
        <f t="shared" ref="P37" si="4">SUM(P35:P36)</f>
        <v>0</v>
      </c>
      <c r="Q37" s="30"/>
    </row>
    <row r="38" spans="2:17" ht="24" thickTop="1" thickBot="1">
      <c r="B38" s="468"/>
      <c r="C38" s="469"/>
      <c r="D38" s="440"/>
      <c r="E38" s="441"/>
      <c r="F38" s="442"/>
      <c r="G38" s="440"/>
      <c r="H38" s="441"/>
      <c r="I38" s="442"/>
      <c r="J38" s="440"/>
      <c r="K38" s="441"/>
      <c r="L38" s="442"/>
      <c r="M38" s="440"/>
      <c r="N38" s="441"/>
      <c r="O38" s="442"/>
      <c r="P38" s="88"/>
      <c r="Q38" s="30"/>
    </row>
    <row r="39" spans="2:17" ht="58.5" customHeight="1" thickTop="1" thickBot="1">
      <c r="B39" s="443" t="s">
        <v>76</v>
      </c>
      <c r="C39" s="444"/>
      <c r="D39" s="437">
        <f>D37+D34+D31</f>
        <v>1609540.8</v>
      </c>
      <c r="E39" s="438"/>
      <c r="F39" s="439"/>
      <c r="G39" s="437">
        <f ca="1">G37+G34+G31</f>
        <v>1768770.6</v>
      </c>
      <c r="H39" s="438"/>
      <c r="I39" s="439"/>
      <c r="J39" s="437">
        <f>J37+J34+J31</f>
        <v>1311668</v>
      </c>
      <c r="K39" s="438"/>
      <c r="L39" s="439"/>
      <c r="M39" s="437">
        <f>M37+M34+M31</f>
        <v>1247388</v>
      </c>
      <c r="N39" s="438"/>
      <c r="O39" s="439"/>
      <c r="P39" s="90">
        <f>P37+P34+P31</f>
        <v>5380944</v>
      </c>
      <c r="Q39" s="30"/>
    </row>
    <row r="40" spans="2:17" ht="14.25" thickTop="1" thickBot="1">
      <c r="B40" s="3"/>
      <c r="C40" s="7"/>
      <c r="D40" s="7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29"/>
      <c r="Q40" s="30"/>
    </row>
    <row r="41" spans="2:17" ht="13.5" hidden="1" thickBot="1">
      <c r="B41" s="3"/>
      <c r="C41" s="7"/>
      <c r="D41" s="7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29"/>
      <c r="Q41" s="30"/>
    </row>
    <row r="42" spans="2:17" ht="13.5" hidden="1" thickBot="1">
      <c r="B42" s="3"/>
      <c r="C42" s="7"/>
      <c r="D42" s="7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29"/>
      <c r="Q42" s="30"/>
    </row>
    <row r="43" spans="2:17" ht="45.75" customHeight="1" thickTop="1" thickBot="1">
      <c r="B43" s="452" t="s">
        <v>73</v>
      </c>
      <c r="C43" s="453"/>
      <c r="D43" s="446">
        <f t="shared" ref="D43:P43" si="5">D39-D22</f>
        <v>479104.80000000005</v>
      </c>
      <c r="E43" s="447"/>
      <c r="F43" s="448"/>
      <c r="G43" s="446">
        <f t="shared" ca="1" si="5"/>
        <v>502698.85000000009</v>
      </c>
      <c r="H43" s="447"/>
      <c r="I43" s="448"/>
      <c r="J43" s="446">
        <f t="shared" si="5"/>
        <v>-206382</v>
      </c>
      <c r="K43" s="447"/>
      <c r="L43" s="448"/>
      <c r="M43" s="446">
        <f t="shared" si="5"/>
        <v>389149</v>
      </c>
      <c r="N43" s="447"/>
      <c r="O43" s="448"/>
      <c r="P43" s="91">
        <f t="shared" si="5"/>
        <v>329840</v>
      </c>
      <c r="Q43" s="30"/>
    </row>
    <row r="44" spans="2:17" ht="13.5" thickTop="1"/>
  </sheetData>
  <mergeCells count="124">
    <mergeCell ref="A9:P9"/>
    <mergeCell ref="B11:C13"/>
    <mergeCell ref="D11:P11"/>
    <mergeCell ref="P12:P13"/>
    <mergeCell ref="B15:C15"/>
    <mergeCell ref="B14:C14"/>
    <mergeCell ref="D12:F13"/>
    <mergeCell ref="G12:I13"/>
    <mergeCell ref="J12:L13"/>
    <mergeCell ref="M12:O13"/>
    <mergeCell ref="G14:I14"/>
    <mergeCell ref="G15:I15"/>
    <mergeCell ref="D14:F14"/>
    <mergeCell ref="D15:F15"/>
    <mergeCell ref="G33:I33"/>
    <mergeCell ref="D36:F36"/>
    <mergeCell ref="G36:I36"/>
    <mergeCell ref="D31:F31"/>
    <mergeCell ref="M14:O14"/>
    <mergeCell ref="M15:O15"/>
    <mergeCell ref="D27:F28"/>
    <mergeCell ref="G27:I28"/>
    <mergeCell ref="M21:O21"/>
    <mergeCell ref="D16:F16"/>
    <mergeCell ref="G16:I16"/>
    <mergeCell ref="J16:L16"/>
    <mergeCell ref="M16:O16"/>
    <mergeCell ref="G19:I19"/>
    <mergeCell ref="G21:I21"/>
    <mergeCell ref="J18:L18"/>
    <mergeCell ref="J19:L19"/>
    <mergeCell ref="J21:L21"/>
    <mergeCell ref="B43:C43"/>
    <mergeCell ref="B26:C28"/>
    <mergeCell ref="D26:P26"/>
    <mergeCell ref="P27:P28"/>
    <mergeCell ref="B29:C29"/>
    <mergeCell ref="B30:C30"/>
    <mergeCell ref="B35:C35"/>
    <mergeCell ref="B36:C36"/>
    <mergeCell ref="B31:C31"/>
    <mergeCell ref="B32:C32"/>
    <mergeCell ref="B33:C33"/>
    <mergeCell ref="B34:C34"/>
    <mergeCell ref="J27:L28"/>
    <mergeCell ref="B37:C37"/>
    <mergeCell ref="B38:C38"/>
    <mergeCell ref="M37:O37"/>
    <mergeCell ref="J32:L32"/>
    <mergeCell ref="J33:L33"/>
    <mergeCell ref="M32:O32"/>
    <mergeCell ref="M33:O33"/>
    <mergeCell ref="D43:F43"/>
    <mergeCell ref="G43:I43"/>
    <mergeCell ref="J35:L35"/>
    <mergeCell ref="D33:F33"/>
    <mergeCell ref="B21:C21"/>
    <mergeCell ref="D18:F18"/>
    <mergeCell ref="D19:F19"/>
    <mergeCell ref="D21:F21"/>
    <mergeCell ref="G18:I18"/>
    <mergeCell ref="J43:L43"/>
    <mergeCell ref="M43:O43"/>
    <mergeCell ref="J31:L31"/>
    <mergeCell ref="M31:O31"/>
    <mergeCell ref="D34:F34"/>
    <mergeCell ref="G34:I34"/>
    <mergeCell ref="J34:L34"/>
    <mergeCell ref="M34:O34"/>
    <mergeCell ref="J36:L36"/>
    <mergeCell ref="M35:O35"/>
    <mergeCell ref="M36:O36"/>
    <mergeCell ref="D38:F38"/>
    <mergeCell ref="G38:I38"/>
    <mergeCell ref="J38:L38"/>
    <mergeCell ref="M38:O38"/>
    <mergeCell ref="D37:F37"/>
    <mergeCell ref="G37:I37"/>
    <mergeCell ref="J37:L37"/>
    <mergeCell ref="D35:F35"/>
    <mergeCell ref="D39:F39"/>
    <mergeCell ref="G39:I39"/>
    <mergeCell ref="J39:L39"/>
    <mergeCell ref="M39:O39"/>
    <mergeCell ref="M29:O29"/>
    <mergeCell ref="M30:O30"/>
    <mergeCell ref="B22:C22"/>
    <mergeCell ref="M22:O22"/>
    <mergeCell ref="M27:O28"/>
    <mergeCell ref="J22:L22"/>
    <mergeCell ref="D29:F29"/>
    <mergeCell ref="D30:F30"/>
    <mergeCell ref="G29:I29"/>
    <mergeCell ref="G30:I30"/>
    <mergeCell ref="J29:L29"/>
    <mergeCell ref="J30:L30"/>
    <mergeCell ref="D22:F22"/>
    <mergeCell ref="G22:I22"/>
    <mergeCell ref="G35:I35"/>
    <mergeCell ref="D32:F32"/>
    <mergeCell ref="G31:I31"/>
    <mergeCell ref="B39:C39"/>
    <mergeCell ref="A24:P24"/>
    <mergeCell ref="G32:I32"/>
    <mergeCell ref="B20:C20"/>
    <mergeCell ref="R11:R13"/>
    <mergeCell ref="S11:S13"/>
    <mergeCell ref="J17:L17"/>
    <mergeCell ref="M17:O17"/>
    <mergeCell ref="D20:F20"/>
    <mergeCell ref="G20:I20"/>
    <mergeCell ref="J20:L20"/>
    <mergeCell ref="M20:O20"/>
    <mergeCell ref="B17:C17"/>
    <mergeCell ref="D17:F17"/>
    <mergeCell ref="G17:I17"/>
    <mergeCell ref="Q11:Q13"/>
    <mergeCell ref="B18:C18"/>
    <mergeCell ref="B19:C19"/>
    <mergeCell ref="M18:O18"/>
    <mergeCell ref="M19:O19"/>
    <mergeCell ref="J14:L14"/>
    <mergeCell ref="J15:L15"/>
    <mergeCell ref="B16:C16"/>
  </mergeCells>
  <phoneticPr fontId="5" type="noConversion"/>
  <printOptions horizontalCentered="1"/>
  <pageMargins left="0.19685039370078741" right="0.19685039370078741" top="0.86614173228346458" bottom="0.15748031496062992" header="0.15748031496062992" footer="0.19685039370078741"/>
  <pageSetup paperSize="9" scale="85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3</vt:i4>
      </vt:variant>
    </vt:vector>
  </HeadingPairs>
  <TitlesOfParts>
    <vt:vector size="12" baseType="lpstr">
      <vt:lpstr>جمعية هدية عالم</vt:lpstr>
      <vt:lpstr>Sheet3</vt:lpstr>
      <vt:lpstr>نموذج (2) مزايا عينية</vt:lpstr>
      <vt:lpstr>موازنة المصروفات - عمومية</vt:lpstr>
      <vt:lpstr>موازنة المبادرات والبرامج </vt:lpstr>
      <vt:lpstr>موازنة المصروفات المحملة</vt:lpstr>
      <vt:lpstr>الموازنة الرأسمالية</vt:lpstr>
      <vt:lpstr>موازنة الإيرادات والدعم </vt:lpstr>
      <vt:lpstr>التدفقات التقديرية</vt:lpstr>
      <vt:lpstr>'التدفقات التقديرية'!Print_Area</vt:lpstr>
      <vt:lpstr>'الموازنة الرأسمالية'!Print_Area</vt:lpstr>
      <vt:lpstr>'موازنة المصروفات - عمومية'!Print_Area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أحمد أبو العينين</dc:creator>
  <cp:lastModifiedBy>dell</cp:lastModifiedBy>
  <cp:lastPrinted>2024-07-02T11:18:21Z</cp:lastPrinted>
  <dcterms:created xsi:type="dcterms:W3CDTF">1996-10-14T23:33:28Z</dcterms:created>
  <dcterms:modified xsi:type="dcterms:W3CDTF">2025-03-01T14:22:13Z</dcterms:modified>
</cp:coreProperties>
</file>